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DF" lockStructure="1"/>
  <bookViews>
    <workbookView xWindow="-300" yWindow="-180" windowWidth="11730" windowHeight="6360" tabRatio="599"/>
  </bookViews>
  <sheets>
    <sheet name="beaker calibration" sheetId="8" r:id="rId1"/>
    <sheet name="beaker check" sheetId="1" state="hidden" r:id="rId2"/>
    <sheet name="graduated cylinder calibration" sheetId="2" r:id="rId3"/>
    <sheet name="pipet calibration" sheetId="12" r:id="rId4"/>
    <sheet name="cyl check" sheetId="10" state="hidden" r:id="rId5"/>
    <sheet name="pipet check" sheetId="11" state="hidden" r:id="rId6"/>
    <sheet name="Coke Density" sheetId="14" r:id="rId7"/>
    <sheet name="Summary" sheetId="7" r:id="rId8"/>
    <sheet name="coke density check" sheetId="13" state="hidden" r:id="rId9"/>
    <sheet name="Sheet2" sheetId="15" state="hidden" r:id="rId10"/>
  </sheets>
  <calcPr calcId="145621"/>
</workbook>
</file>

<file path=xl/calcChain.xml><?xml version="1.0" encoding="utf-8"?>
<calcChain xmlns="http://schemas.openxmlformats.org/spreadsheetml/2006/main">
  <c r="B12" i="13" l="1"/>
  <c r="B33" i="13" s="1"/>
  <c r="B29" i="13"/>
  <c r="D12" i="13"/>
  <c r="S9" i="11"/>
  <c r="S10" i="11"/>
  <c r="S11" i="11"/>
  <c r="S8" i="11"/>
  <c r="C14" i="7" l="1"/>
  <c r="B14" i="7"/>
  <c r="C13" i="7"/>
  <c r="B13" i="7"/>
  <c r="B50" i="13"/>
  <c r="B53" i="13" s="1"/>
  <c r="B22" i="13"/>
  <c r="C9" i="7"/>
  <c r="C8" i="7"/>
  <c r="C7" i="7"/>
  <c r="B9" i="7"/>
  <c r="B7" i="7"/>
  <c r="B55" i="13"/>
  <c r="D55" i="13" s="1"/>
  <c r="D33" i="14" s="1"/>
  <c r="N45" i="13"/>
  <c r="N44" i="13"/>
  <c r="N43" i="13"/>
  <c r="K45" i="13"/>
  <c r="M45" i="13" s="1"/>
  <c r="M30" i="14" s="1"/>
  <c r="K44" i="13"/>
  <c r="K43" i="13"/>
  <c r="H45" i="13"/>
  <c r="H44" i="13"/>
  <c r="H46" i="13" s="1"/>
  <c r="H47" i="13" s="1"/>
  <c r="H43" i="13"/>
  <c r="E45" i="13"/>
  <c r="E44" i="13"/>
  <c r="E43" i="13"/>
  <c r="B45" i="13"/>
  <c r="B44" i="13"/>
  <c r="B43" i="13"/>
  <c r="B40" i="13"/>
  <c r="B28" i="13"/>
  <c r="D28" i="13" s="1"/>
  <c r="D18" i="14" s="1"/>
  <c r="N17" i="13"/>
  <c r="N16" i="13"/>
  <c r="N15" i="13"/>
  <c r="K17" i="13"/>
  <c r="K20" i="13" s="1"/>
  <c r="K16" i="13"/>
  <c r="K15" i="13"/>
  <c r="H17" i="13"/>
  <c r="H16" i="13"/>
  <c r="H15" i="13"/>
  <c r="E17" i="13"/>
  <c r="E16" i="13"/>
  <c r="E15" i="13"/>
  <c r="B17" i="13"/>
  <c r="B16" i="13"/>
  <c r="B15" i="13"/>
  <c r="B23" i="13"/>
  <c r="B11" i="13"/>
  <c r="B24" i="14"/>
  <c r="B39" i="13" s="1"/>
  <c r="B2" i="14"/>
  <c r="A2" i="14"/>
  <c r="N48" i="13"/>
  <c r="K48" i="13"/>
  <c r="H48" i="13"/>
  <c r="E48" i="13"/>
  <c r="B48" i="13"/>
  <c r="N46" i="13"/>
  <c r="N47" i="13" s="1"/>
  <c r="K46" i="13"/>
  <c r="K47" i="13" s="1"/>
  <c r="E46" i="13"/>
  <c r="E47" i="13" s="1"/>
  <c r="B46" i="13"/>
  <c r="H57" i="13" s="1"/>
  <c r="P45" i="13"/>
  <c r="P30" i="14" s="1"/>
  <c r="J45" i="13"/>
  <c r="J30" i="14" s="1"/>
  <c r="G45" i="13"/>
  <c r="G30" i="14" s="1"/>
  <c r="D45" i="13"/>
  <c r="D30" i="14" s="1"/>
  <c r="D10" i="14"/>
  <c r="B31" i="13"/>
  <c r="B30" i="13"/>
  <c r="N20" i="13"/>
  <c r="H20" i="13"/>
  <c r="E20" i="13"/>
  <c r="B20" i="13"/>
  <c r="P17" i="13"/>
  <c r="P15" i="14" s="1"/>
  <c r="M17" i="13"/>
  <c r="M15" i="14" s="1"/>
  <c r="J17" i="13"/>
  <c r="J15" i="14" s="1"/>
  <c r="G17" i="13"/>
  <c r="G15" i="14" s="1"/>
  <c r="D17" i="13"/>
  <c r="D15" i="14" s="1"/>
  <c r="N18" i="13"/>
  <c r="N19" i="13" s="1"/>
  <c r="K18" i="13"/>
  <c r="K19" i="13" s="1"/>
  <c r="H18" i="13"/>
  <c r="H19" i="13" s="1"/>
  <c r="E18" i="13"/>
  <c r="E19" i="13" s="1"/>
  <c r="B18" i="13"/>
  <c r="H30" i="13" s="1"/>
  <c r="A2" i="13"/>
  <c r="B2" i="13"/>
  <c r="L13" i="11"/>
  <c r="E24" i="11"/>
  <c r="K24" i="11" s="1"/>
  <c r="E21" i="11"/>
  <c r="E20" i="11"/>
  <c r="K20" i="11" s="1"/>
  <c r="E19" i="11"/>
  <c r="E17" i="11"/>
  <c r="E16" i="11"/>
  <c r="K16" i="11" s="1"/>
  <c r="E13" i="11"/>
  <c r="E11" i="11"/>
  <c r="K11" i="11" s="1"/>
  <c r="B11" i="11"/>
  <c r="E10" i="11"/>
  <c r="B10" i="11"/>
  <c r="E9" i="11"/>
  <c r="D10" i="12"/>
  <c r="E8" i="11"/>
  <c r="I13" i="11" s="1"/>
  <c r="B8" i="11"/>
  <c r="D8" i="12"/>
  <c r="B2" i="12"/>
  <c r="A2" i="12"/>
  <c r="U11" i="11"/>
  <c r="M11" i="12" s="1"/>
  <c r="X11" i="11"/>
  <c r="X9" i="11"/>
  <c r="B5" i="11"/>
  <c r="B2" i="11"/>
  <c r="A2" i="11"/>
  <c r="E26" i="10"/>
  <c r="K26" i="10" s="1"/>
  <c r="F54" i="1"/>
  <c r="G54" i="1" s="1"/>
  <c r="D29" i="8" s="1"/>
  <c r="L22" i="10"/>
  <c r="L23" i="10"/>
  <c r="L21" i="10"/>
  <c r="N21" i="10" s="1"/>
  <c r="M21" i="2" s="1"/>
  <c r="E22" i="10"/>
  <c r="E23" i="10"/>
  <c r="E21" i="10"/>
  <c r="K21" i="10" s="1"/>
  <c r="L51" i="1"/>
  <c r="N51" i="1" s="1"/>
  <c r="H25" i="8" s="1"/>
  <c r="L52" i="1"/>
  <c r="R52" i="1" s="1"/>
  <c r="L50" i="1"/>
  <c r="R50" i="1" s="1"/>
  <c r="E51" i="1"/>
  <c r="G51" i="1" s="1"/>
  <c r="D25" i="8" s="1"/>
  <c r="E52" i="1"/>
  <c r="K52" i="1" s="1"/>
  <c r="E50" i="1"/>
  <c r="K50" i="1" s="1"/>
  <c r="M52" i="1"/>
  <c r="M51" i="1"/>
  <c r="M50" i="1"/>
  <c r="F52" i="1"/>
  <c r="F51" i="1"/>
  <c r="F50" i="1"/>
  <c r="A2" i="7"/>
  <c r="B2" i="7"/>
  <c r="D2" i="7"/>
  <c r="B18" i="1"/>
  <c r="B44" i="1"/>
  <c r="B48" i="1" s="1"/>
  <c r="B38" i="1"/>
  <c r="B42" i="1" s="1"/>
  <c r="J32" i="1"/>
  <c r="J36" i="1" s="1"/>
  <c r="F32" i="1"/>
  <c r="F36" i="1" s="1"/>
  <c r="B32" i="1"/>
  <c r="B36" i="1" s="1"/>
  <c r="J26" i="1"/>
  <c r="J30" i="1" s="1"/>
  <c r="F26" i="1"/>
  <c r="F30" i="1" s="1"/>
  <c r="B26" i="1"/>
  <c r="B30" i="1" s="1"/>
  <c r="J9" i="1"/>
  <c r="L9" i="1" s="1"/>
  <c r="F9" i="1"/>
  <c r="H9" i="1" s="1"/>
  <c r="B9" i="1"/>
  <c r="D9" i="1" s="1"/>
  <c r="B8" i="7"/>
  <c r="E8" i="10"/>
  <c r="G8" i="10"/>
  <c r="G8" i="2" s="1"/>
  <c r="E9" i="10"/>
  <c r="K9" i="10" s="1"/>
  <c r="E10" i="10"/>
  <c r="G10" i="10" s="1"/>
  <c r="G10" i="2" s="1"/>
  <c r="E11" i="10"/>
  <c r="K11" i="10"/>
  <c r="E12" i="10"/>
  <c r="G12" i="10"/>
  <c r="G12" i="2" s="1"/>
  <c r="E13" i="10"/>
  <c r="K13" i="10" s="1"/>
  <c r="E15" i="10"/>
  <c r="K15" i="10" s="1"/>
  <c r="E18" i="10"/>
  <c r="K18" i="10" s="1"/>
  <c r="E19" i="10"/>
  <c r="K19" i="10" s="1"/>
  <c r="K22" i="10"/>
  <c r="K23" i="10"/>
  <c r="L8" i="10"/>
  <c r="R8" i="10" s="1"/>
  <c r="L9" i="10"/>
  <c r="R9" i="10" s="1"/>
  <c r="L10" i="10"/>
  <c r="R10" i="10" s="1"/>
  <c r="L11" i="10"/>
  <c r="R11" i="10" s="1"/>
  <c r="L12" i="10"/>
  <c r="R12" i="10" s="1"/>
  <c r="L13" i="10"/>
  <c r="R13" i="10" s="1"/>
  <c r="R22" i="10"/>
  <c r="R23" i="10"/>
  <c r="S8" i="10"/>
  <c r="X8" i="10" s="1"/>
  <c r="S9" i="10"/>
  <c r="X9" i="10" s="1"/>
  <c r="S10" i="10"/>
  <c r="X10" i="10" s="1"/>
  <c r="S11" i="10"/>
  <c r="X11" i="10" s="1"/>
  <c r="S12" i="10"/>
  <c r="X12" i="10" s="1"/>
  <c r="S13" i="10"/>
  <c r="X13" i="10" s="1"/>
  <c r="A2" i="10"/>
  <c r="B2" i="10"/>
  <c r="B5" i="10"/>
  <c r="B7" i="10"/>
  <c r="B8" i="10"/>
  <c r="D9" i="10" s="1"/>
  <c r="U8" i="10"/>
  <c r="M8" i="2" s="1"/>
  <c r="B9" i="10"/>
  <c r="U9" i="10"/>
  <c r="M9" i="2" s="1"/>
  <c r="B10" i="10"/>
  <c r="D10" i="10" s="1"/>
  <c r="B11" i="10"/>
  <c r="I12" i="10" s="1"/>
  <c r="J12" i="10" s="1"/>
  <c r="D11" i="10"/>
  <c r="B12" i="10"/>
  <c r="D12" i="10"/>
  <c r="U12" i="10"/>
  <c r="M12" i="2" s="1"/>
  <c r="B13" i="10"/>
  <c r="I13" i="10"/>
  <c r="J13" i="10" s="1"/>
  <c r="G15" i="10"/>
  <c r="G15" i="2" s="1"/>
  <c r="G18" i="10"/>
  <c r="G18" i="2" s="1"/>
  <c r="G22" i="10"/>
  <c r="G22" i="2" s="1"/>
  <c r="N22" i="10"/>
  <c r="G23" i="10"/>
  <c r="G23" i="2" s="1"/>
  <c r="N23" i="10"/>
  <c r="M23" i="2" s="1"/>
  <c r="A2" i="2"/>
  <c r="B2" i="2"/>
  <c r="E2" i="2"/>
  <c r="D8" i="2"/>
  <c r="D9" i="2"/>
  <c r="D10" i="2"/>
  <c r="D11" i="2"/>
  <c r="D12" i="2"/>
  <c r="D13" i="2"/>
  <c r="N21" i="2"/>
  <c r="M22" i="2"/>
  <c r="B7" i="1"/>
  <c r="F7" i="1"/>
  <c r="F11" i="1" s="1"/>
  <c r="F12" i="1" s="1"/>
  <c r="F13" i="1" s="1"/>
  <c r="J7" i="1"/>
  <c r="B8" i="1"/>
  <c r="F8" i="1"/>
  <c r="J8" i="1"/>
  <c r="J11" i="1" s="1"/>
  <c r="J12" i="1" s="1"/>
  <c r="J13" i="1" s="1"/>
  <c r="G26" i="1"/>
  <c r="H17" i="8" s="1"/>
  <c r="K32" i="1"/>
  <c r="L18" i="8" s="1"/>
  <c r="N50" i="1"/>
  <c r="H24" i="8" s="1"/>
  <c r="G52" i="1"/>
  <c r="D26" i="8" s="1"/>
  <c r="D12" i="8"/>
  <c r="H12" i="8"/>
  <c r="L12" i="8"/>
  <c r="D15" i="8"/>
  <c r="B14" i="1"/>
  <c r="D13" i="10"/>
  <c r="D8" i="10"/>
  <c r="G9" i="10"/>
  <c r="G9" i="2" s="1"/>
  <c r="G11" i="10"/>
  <c r="G11" i="2" s="1"/>
  <c r="G13" i="10"/>
  <c r="G13" i="2" s="1"/>
  <c r="K12" i="10"/>
  <c r="K10" i="10"/>
  <c r="K8" i="10"/>
  <c r="N52" i="1"/>
  <c r="H26" i="8" s="1"/>
  <c r="J14" i="1"/>
  <c r="B11" i="1"/>
  <c r="F14" i="1"/>
  <c r="G50" i="1"/>
  <c r="D24" i="8" s="1"/>
  <c r="C38" i="1"/>
  <c r="D20" i="8" s="1"/>
  <c r="G32" i="1"/>
  <c r="H18" i="8" s="1"/>
  <c r="K26" i="1"/>
  <c r="L17" i="8" s="1"/>
  <c r="D18" i="1"/>
  <c r="B23" i="1"/>
  <c r="U10" i="10" l="1"/>
  <c r="M10" i="2" s="1"/>
  <c r="R21" i="10"/>
  <c r="B58" i="13"/>
  <c r="N52" i="13" s="1"/>
  <c r="J54" i="1"/>
  <c r="K54" i="1" s="1"/>
  <c r="L54" i="1" s="1"/>
  <c r="C26" i="1"/>
  <c r="D17" i="8" s="1"/>
  <c r="C32" i="1"/>
  <c r="D18" i="8" s="1"/>
  <c r="N8" i="10"/>
  <c r="J8" i="2" s="1"/>
  <c r="I10" i="10"/>
  <c r="J10" i="10" s="1"/>
  <c r="G21" i="10"/>
  <c r="G21" i="2" s="1"/>
  <c r="C44" i="1"/>
  <c r="D22" i="8" s="1"/>
  <c r="I11" i="10"/>
  <c r="J11" i="10" s="1"/>
  <c r="G19" i="10"/>
  <c r="G19" i="2" s="1"/>
  <c r="U11" i="10"/>
  <c r="M11" i="2" s="1"/>
  <c r="G26" i="10"/>
  <c r="G25" i="2" s="1"/>
  <c r="B56" i="13"/>
  <c r="D40" i="13"/>
  <c r="B60" i="13"/>
  <c r="R62" i="13" s="1"/>
  <c r="N53" i="13"/>
  <c r="N51" i="13"/>
  <c r="H22" i="13"/>
  <c r="H23" i="13"/>
  <c r="H24" i="13"/>
  <c r="D50" i="13"/>
  <c r="D32" i="14" s="1"/>
  <c r="B24" i="13"/>
  <c r="B25" i="13" s="1"/>
  <c r="N23" i="13" s="1"/>
  <c r="B57" i="13"/>
  <c r="H50" i="13"/>
  <c r="H51" i="13"/>
  <c r="H52" i="13"/>
  <c r="B51" i="13"/>
  <c r="B52" i="13" s="1"/>
  <c r="B19" i="13"/>
  <c r="H28" i="13"/>
  <c r="H29" i="13"/>
  <c r="D25" i="14"/>
  <c r="B47" i="13"/>
  <c r="H55" i="13"/>
  <c r="H56" i="13"/>
  <c r="B12" i="1"/>
  <c r="B13" i="1" s="1"/>
  <c r="N13" i="10"/>
  <c r="J13" i="2" s="1"/>
  <c r="N12" i="10"/>
  <c r="J12" i="2" s="1"/>
  <c r="N11" i="10"/>
  <c r="J11" i="2" s="1"/>
  <c r="N10" i="10"/>
  <c r="J10" i="2" s="1"/>
  <c r="N9" i="10"/>
  <c r="J9" i="2" s="1"/>
  <c r="I8" i="10"/>
  <c r="J8" i="10" s="1"/>
  <c r="R51" i="1"/>
  <c r="R28" i="10"/>
  <c r="B28" i="10" s="1"/>
  <c r="B20" i="1"/>
  <c r="U13" i="10"/>
  <c r="M13" i="2" s="1"/>
  <c r="I9" i="10"/>
  <c r="I15" i="10"/>
  <c r="P8" i="10" s="1"/>
  <c r="K51" i="1"/>
  <c r="M54" i="1"/>
  <c r="G9" i="11"/>
  <c r="G9" i="12" s="1"/>
  <c r="K9" i="11"/>
  <c r="K19" i="11"/>
  <c r="G19" i="11"/>
  <c r="G19" i="12" s="1"/>
  <c r="G21" i="11"/>
  <c r="G21" i="12" s="1"/>
  <c r="K21" i="11"/>
  <c r="B7" i="11"/>
  <c r="I8" i="11" s="1"/>
  <c r="L8" i="11"/>
  <c r="L10" i="11"/>
  <c r="R10" i="11" s="1"/>
  <c r="L20" i="11"/>
  <c r="R20" i="11" s="1"/>
  <c r="B9" i="11"/>
  <c r="I9" i="11" s="1"/>
  <c r="L9" i="11"/>
  <c r="N9" i="11" s="1"/>
  <c r="J9" i="12" s="1"/>
  <c r="L11" i="11"/>
  <c r="N11" i="11" s="1"/>
  <c r="J11" i="12" s="1"/>
  <c r="L19" i="11"/>
  <c r="R19" i="11" s="1"/>
  <c r="L21" i="11"/>
  <c r="N21" i="11" s="1"/>
  <c r="J21" i="12" s="1"/>
  <c r="D9" i="12"/>
  <c r="D11" i="12"/>
  <c r="D8" i="11"/>
  <c r="U9" i="11"/>
  <c r="M9" i="12" s="1"/>
  <c r="N10" i="11"/>
  <c r="J10" i="12" s="1"/>
  <c r="I11" i="11"/>
  <c r="J11" i="11" s="1"/>
  <c r="G11" i="11"/>
  <c r="G11" i="12" s="1"/>
  <c r="G16" i="11"/>
  <c r="G16" i="12" s="1"/>
  <c r="G20" i="11"/>
  <c r="G20" i="12" s="1"/>
  <c r="J9" i="11"/>
  <c r="K8" i="11"/>
  <c r="X8" i="11"/>
  <c r="D9" i="11"/>
  <c r="R9" i="11"/>
  <c r="K10" i="11"/>
  <c r="X10" i="11"/>
  <c r="D11" i="11"/>
  <c r="R11" i="11"/>
  <c r="K13" i="11"/>
  <c r="K17" i="11"/>
  <c r="G24" i="11"/>
  <c r="G24" i="12" s="1"/>
  <c r="G8" i="11"/>
  <c r="G8" i="12" s="1"/>
  <c r="U8" i="11"/>
  <c r="M8" i="12" s="1"/>
  <c r="G10" i="11"/>
  <c r="G10" i="12" s="1"/>
  <c r="U10" i="11"/>
  <c r="M10" i="12" s="1"/>
  <c r="G13" i="11"/>
  <c r="G13" i="12" s="1"/>
  <c r="G17" i="11"/>
  <c r="G17" i="12" s="1"/>
  <c r="N19" i="11"/>
  <c r="J19" i="12" s="1"/>
  <c r="N20" i="11"/>
  <c r="J20" i="12" s="1"/>
  <c r="B36" i="10" l="1"/>
  <c r="B35" i="10" s="1"/>
  <c r="B34" i="10" s="1"/>
  <c r="B33" i="10" s="1"/>
  <c r="B32" i="10" s="1"/>
  <c r="N24" i="13"/>
  <c r="R21" i="11"/>
  <c r="N25" i="13"/>
  <c r="D10" i="11"/>
  <c r="I10" i="11"/>
  <c r="D22" i="13"/>
  <c r="D17" i="14" s="1"/>
  <c r="N56" i="1"/>
  <c r="Q8" i="10"/>
  <c r="V8" i="10"/>
  <c r="B64" i="1"/>
  <c r="B63" i="1" s="1"/>
  <c r="B62" i="1" s="1"/>
  <c r="B61" i="1" s="1"/>
  <c r="B60" i="1" s="1"/>
  <c r="B56" i="1"/>
  <c r="J9" i="10"/>
  <c r="P9" i="10"/>
  <c r="P10" i="10"/>
  <c r="I26" i="10"/>
  <c r="J26" i="10" s="1"/>
  <c r="P13" i="10"/>
  <c r="P12" i="10"/>
  <c r="J15" i="10"/>
  <c r="J27" i="1"/>
  <c r="B27" i="1"/>
  <c r="B21" i="1"/>
  <c r="B22" i="1" s="1"/>
  <c r="F27" i="1"/>
  <c r="D8" i="7"/>
  <c r="B27" i="2"/>
  <c r="P11" i="10"/>
  <c r="P10" i="11"/>
  <c r="V10" i="11" s="1"/>
  <c r="J13" i="11"/>
  <c r="P11" i="11"/>
  <c r="V11" i="11" s="1"/>
  <c r="I24" i="11"/>
  <c r="J24" i="11" s="1"/>
  <c r="P8" i="11"/>
  <c r="V8" i="11" s="1"/>
  <c r="J8" i="11"/>
  <c r="P9" i="11"/>
  <c r="V9" i="11" s="1"/>
  <c r="J10" i="11"/>
  <c r="F28" i="1" l="1"/>
  <c r="F29" i="1" s="1"/>
  <c r="F33" i="1"/>
  <c r="F34" i="1" s="1"/>
  <c r="F35" i="1" s="1"/>
  <c r="B28" i="1"/>
  <c r="B29" i="1" s="1"/>
  <c r="B33" i="1"/>
  <c r="V13" i="10"/>
  <c r="W13" i="10" s="1"/>
  <c r="Q13" i="10"/>
  <c r="V10" i="10"/>
  <c r="W10" i="10" s="1"/>
  <c r="Q10" i="10"/>
  <c r="V11" i="10"/>
  <c r="W11" i="10" s="1"/>
  <c r="Q11" i="10"/>
  <c r="J28" i="1"/>
  <c r="J29" i="1" s="1"/>
  <c r="J33" i="1"/>
  <c r="J34" i="1" s="1"/>
  <c r="J35" i="1" s="1"/>
  <c r="Q12" i="10"/>
  <c r="V12" i="10"/>
  <c r="W12" i="10" s="1"/>
  <c r="V9" i="10"/>
  <c r="W9" i="10" s="1"/>
  <c r="Q9" i="10"/>
  <c r="F31" i="8"/>
  <c r="D7" i="7"/>
  <c r="W8" i="10"/>
  <c r="B70" i="13"/>
  <c r="B62" i="13"/>
  <c r="B69" i="13"/>
  <c r="B68" i="13" s="1"/>
  <c r="B67" i="13" s="1"/>
  <c r="B66" i="13" s="1"/>
  <c r="W9" i="11"/>
  <c r="Q9" i="11"/>
  <c r="W10" i="11"/>
  <c r="Q10" i="11"/>
  <c r="Q8" i="11"/>
  <c r="W11" i="11"/>
  <c r="Q11" i="11"/>
  <c r="I18" i="10" l="1"/>
  <c r="N8" i="11"/>
  <c r="J8" i="12" s="1"/>
  <c r="R8" i="11"/>
  <c r="R26" i="11" s="1"/>
  <c r="D12" i="7"/>
  <c r="B37" i="14"/>
  <c r="I19" i="10"/>
  <c r="J18" i="10"/>
  <c r="B34" i="1"/>
  <c r="B35" i="1" s="1"/>
  <c r="B39" i="1"/>
  <c r="I16" i="11"/>
  <c r="I17" i="11" s="1"/>
  <c r="W8" i="11"/>
  <c r="B34" i="11" l="1"/>
  <c r="B33" i="11" s="1"/>
  <c r="B32" i="11" s="1"/>
  <c r="B31" i="11" s="1"/>
  <c r="B30" i="11" s="1"/>
  <c r="B26" i="11"/>
  <c r="J19" i="10"/>
  <c r="I23" i="10"/>
  <c r="J23" i="10" s="1"/>
  <c r="P22" i="10"/>
  <c r="Q22" i="10" s="1"/>
  <c r="I21" i="10"/>
  <c r="J21" i="10" s="1"/>
  <c r="I22" i="10"/>
  <c r="J22" i="10" s="1"/>
  <c r="P21" i="10"/>
  <c r="Q21" i="10" s="1"/>
  <c r="P23" i="10"/>
  <c r="Q23" i="10" s="1"/>
  <c r="B45" i="1"/>
  <c r="B40" i="1"/>
  <c r="B41" i="1" s="1"/>
  <c r="J16" i="11"/>
  <c r="B26" i="12" l="1"/>
  <c r="D9" i="7"/>
  <c r="B16" i="7" s="1"/>
  <c r="B46" i="1"/>
  <c r="B47" i="1" s="1"/>
  <c r="I52" i="1"/>
  <c r="J52" i="1" s="1"/>
  <c r="P52" i="1"/>
  <c r="Q52" i="1" s="1"/>
  <c r="P50" i="1"/>
  <c r="Q50" i="1" s="1"/>
  <c r="I50" i="1"/>
  <c r="J50" i="1" s="1"/>
  <c r="I51" i="1"/>
  <c r="J51" i="1" s="1"/>
  <c r="P51" i="1"/>
  <c r="Q51" i="1" s="1"/>
  <c r="J17" i="11"/>
  <c r="I20" i="11"/>
  <c r="J20" i="11" s="1"/>
  <c r="P21" i="11"/>
  <c r="Q21" i="11" s="1"/>
  <c r="P19" i="11"/>
  <c r="Q19" i="11" s="1"/>
  <c r="I21" i="11"/>
  <c r="J21" i="11" s="1"/>
  <c r="I19" i="11"/>
  <c r="J19" i="11" s="1"/>
  <c r="P20" i="11"/>
  <c r="Q20" i="11" s="1"/>
</calcChain>
</file>

<file path=xl/sharedStrings.xml><?xml version="1.0" encoding="utf-8"?>
<sst xmlns="http://schemas.openxmlformats.org/spreadsheetml/2006/main" count="491" uniqueCount="87">
  <si>
    <t>Beaker Calibration</t>
  </si>
  <si>
    <t>Mass full beaker</t>
  </si>
  <si>
    <t>mass empty beaker</t>
  </si>
  <si>
    <t>mass water delivered</t>
  </si>
  <si>
    <t>Trial 1</t>
  </si>
  <si>
    <t>Trial 2</t>
  </si>
  <si>
    <t>Trial 3</t>
  </si>
  <si>
    <t>Graduated Cylinder Calibration</t>
  </si>
  <si>
    <t>temperature water</t>
  </si>
  <si>
    <t>mass plastic bottle (empty)</t>
  </si>
  <si>
    <t>mass plastic bottle (10 ml water)</t>
  </si>
  <si>
    <t>mass plastic bottle (20 ml water)</t>
  </si>
  <si>
    <t>mass plastic bottle (30 ml water)</t>
  </si>
  <si>
    <t>mass plastic bottle (40 ml water)</t>
  </si>
  <si>
    <t>mass plastic bottle (50 ml water)</t>
  </si>
  <si>
    <t>mass plastic bottle (60 ml water)</t>
  </si>
  <si>
    <t>standard deviation</t>
  </si>
  <si>
    <t>g</t>
  </si>
  <si>
    <r>
      <t>g</t>
    </r>
    <r>
      <rPr>
        <vertAlign val="superscript"/>
        <sz val="10"/>
        <rFont val="Arial"/>
        <family val="2"/>
      </rPr>
      <t>2</t>
    </r>
  </si>
  <si>
    <t>Mean value</t>
  </si>
  <si>
    <r>
      <t>o</t>
    </r>
    <r>
      <rPr>
        <sz val="10"/>
        <rFont val="Arial"/>
        <family val="2"/>
      </rPr>
      <t>C</t>
    </r>
  </si>
  <si>
    <t>|d|</t>
  </si>
  <si>
    <r>
      <t>|d|</t>
    </r>
    <r>
      <rPr>
        <vertAlign val="superscript"/>
        <sz val="10"/>
        <rFont val="Arial"/>
        <family val="2"/>
      </rPr>
      <t>2</t>
    </r>
  </si>
  <si>
    <r>
      <t>Sum of |d|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values</t>
    </r>
  </si>
  <si>
    <t>Average mass water delivered</t>
  </si>
  <si>
    <t>computer avg mass</t>
  </si>
  <si>
    <t>dif computer and student</t>
  </si>
  <si>
    <t>Completion Score</t>
  </si>
  <si>
    <t>Max score</t>
  </si>
  <si>
    <t>Total Score</t>
  </si>
  <si>
    <t>Name</t>
  </si>
  <si>
    <t>Section #</t>
  </si>
  <si>
    <t>Section</t>
  </si>
  <si>
    <t>SUMMARY</t>
  </si>
  <si>
    <t>mass del comp</t>
  </si>
  <si>
    <t>dif</t>
  </si>
  <si>
    <t>% dif</t>
  </si>
  <si>
    <t>comp mass</t>
  </si>
  <si>
    <t>comp dev</t>
  </si>
  <si>
    <t>comp dev*2</t>
  </si>
  <si>
    <t>calculations score</t>
  </si>
  <si>
    <t>calc check</t>
  </si>
  <si>
    <t>calc total</t>
  </si>
  <si>
    <t>calculations score (5 points)</t>
  </si>
  <si>
    <t>deviation from average</t>
  </si>
  <si>
    <t>deviation squared</t>
  </si>
  <si>
    <t>sum of deviation squared terms</t>
  </si>
  <si>
    <t xml:space="preserve">68% of values will fall between </t>
  </si>
  <si>
    <t>95% of values will fall between</t>
  </si>
  <si>
    <t>&gt;99% of values will fall between</t>
  </si>
  <si>
    <t>and</t>
  </si>
  <si>
    <t>standard deviation as calculated by excel</t>
  </si>
  <si>
    <t>Standard deviation from excel</t>
  </si>
  <si>
    <t>standard deviation from excel</t>
  </si>
  <si>
    <t>Pipet Calibration</t>
  </si>
  <si>
    <t>Density of Coke and Diet Coke</t>
  </si>
  <si>
    <t>Density of Coke</t>
  </si>
  <si>
    <t>volume Coke</t>
  </si>
  <si>
    <t>mass Coke</t>
  </si>
  <si>
    <t>density Coke</t>
  </si>
  <si>
    <t>density computer</t>
  </si>
  <si>
    <t>% diff computer</t>
  </si>
  <si>
    <t>Standard deviation by excel</t>
  </si>
  <si>
    <t>computer std dev</t>
  </si>
  <si>
    <t>trial 1</t>
  </si>
  <si>
    <t>trial 2</t>
  </si>
  <si>
    <t>trial 3</t>
  </si>
  <si>
    <t>trial 4</t>
  </si>
  <si>
    <t>trial 5</t>
  </si>
  <si>
    <t>number of trials</t>
  </si>
  <si>
    <t>mL</t>
  </si>
  <si>
    <t>g/mL</t>
  </si>
  <si>
    <t>calculation check</t>
  </si>
  <si>
    <t>Density of Diet Coke</t>
  </si>
  <si>
    <t>temperature Diet Coke</t>
  </si>
  <si>
    <t>volume Diet Coke</t>
  </si>
  <si>
    <t>mass Diet Coke</t>
  </si>
  <si>
    <t>density Diet Coke</t>
  </si>
  <si>
    <t>temperature Coke</t>
  </si>
  <si>
    <t>Coke Density Determination</t>
  </si>
  <si>
    <t>Average volume delivered</t>
  </si>
  <si>
    <t>density regular Coke</t>
  </si>
  <si>
    <t>average density Diet Coke</t>
  </si>
  <si>
    <t>computer average</t>
  </si>
  <si>
    <t>average density Coke</t>
  </si>
  <si>
    <t>Total Possible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</si>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</sst>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"/>
  </numFmts>
  <fonts count="15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45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NumberFormat="1"/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Protection="1">
      <protection locked="0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/>
    <xf numFmtId="0" fontId="0" fillId="0" borderId="2" xfId="0" applyBorder="1"/>
    <xf numFmtId="0" fontId="11" fillId="0" borderId="3" xfId="0" applyFont="1" applyBorder="1"/>
    <xf numFmtId="0" fontId="12" fillId="0" borderId="4" xfId="0" applyFont="1" applyBorder="1"/>
    <xf numFmtId="0" fontId="1" fillId="0" borderId="2" xfId="0" applyFont="1" applyBorder="1"/>
    <xf numFmtId="0" fontId="12" fillId="0" borderId="1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5" xfId="0" applyFont="1" applyFill="1" applyBorder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0" fillId="2" borderId="0" xfId="0" applyNumberFormat="1" applyFill="1" applyProtection="1">
      <protection locked="0"/>
    </xf>
    <xf numFmtId="0" fontId="5" fillId="2" borderId="0" xfId="0" applyFont="1" applyFill="1" applyProtection="1">
      <protection hidden="1"/>
    </xf>
    <xf numFmtId="0" fontId="0" fillId="0" borderId="0" xfId="0" applyFill="1" applyProtection="1">
      <protection locked="0"/>
    </xf>
    <xf numFmtId="165" fontId="0" fillId="0" borderId="0" xfId="0" applyNumberForma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/>
    <xf numFmtId="0" fontId="4" fillId="0" borderId="0" xfId="0" applyFont="1" applyProtection="1">
      <protection hidden="1"/>
    </xf>
    <xf numFmtId="164" fontId="0" fillId="2" borderId="0" xfId="0" applyNumberFormat="1" applyFill="1" applyProtection="1">
      <protection locked="0"/>
    </xf>
    <xf numFmtId="0" fontId="0" fillId="2" borderId="0" xfId="0" applyFill="1" applyProtection="1"/>
    <xf numFmtId="0" fontId="4" fillId="0" borderId="0" xfId="0" applyFont="1"/>
    <xf numFmtId="0" fontId="11" fillId="0" borderId="0" xfId="0" applyFont="1" applyBorder="1"/>
    <xf numFmtId="0" fontId="12" fillId="0" borderId="0" xfId="0" applyFont="1" applyBorder="1"/>
    <xf numFmtId="0" fontId="0" fillId="4" borderId="0" xfId="0" applyFill="1"/>
    <xf numFmtId="0" fontId="0" fillId="4" borderId="0" xfId="0" applyFill="1" applyProtection="1">
      <protection locked="0"/>
    </xf>
    <xf numFmtId="0" fontId="3" fillId="4" borderId="0" xfId="0" applyFont="1" applyFill="1"/>
    <xf numFmtId="0" fontId="4" fillId="4" borderId="0" xfId="0" applyFont="1" applyFill="1"/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115" zoomScaleNormal="115" workbookViewId="0">
      <selection activeCell="A2" sqref="A2"/>
    </sheetView>
  </sheetViews>
  <sheetFormatPr defaultRowHeight="12.75" x14ac:dyDescent="0.2"/>
  <cols>
    <col min="1" max="1" width="27.140625" customWidth="1"/>
    <col min="3" max="4" width="2.85546875" customWidth="1"/>
    <col min="5" max="5" width="5.28515625" customWidth="1"/>
    <col min="7" max="8" width="2.42578125" customWidth="1"/>
    <col min="9" max="9" width="3.140625" customWidth="1"/>
    <col min="11" max="11" width="2.85546875" customWidth="1"/>
    <col min="12" max="12" width="3.28515625" customWidth="1"/>
    <col min="14" max="15" width="3.85546875" customWidth="1"/>
    <col min="17" max="17" width="4" customWidth="1"/>
  </cols>
  <sheetData>
    <row r="1" spans="1:12" x14ac:dyDescent="0.2">
      <c r="A1" s="34" t="s">
        <v>30</v>
      </c>
      <c r="F1" s="34" t="s">
        <v>31</v>
      </c>
    </row>
    <row r="2" spans="1:12" x14ac:dyDescent="0.2">
      <c r="A2" s="37"/>
      <c r="B2" s="37"/>
      <c r="C2" s="41"/>
      <c r="D2" s="41"/>
      <c r="E2" s="41"/>
      <c r="F2" s="37"/>
    </row>
    <row r="3" spans="1:12" x14ac:dyDescent="0.2">
      <c r="A3" s="35"/>
      <c r="B3" s="36"/>
    </row>
    <row r="4" spans="1:12" x14ac:dyDescent="0.2">
      <c r="A4" s="35"/>
      <c r="B4" s="36"/>
    </row>
    <row r="5" spans="1:12" x14ac:dyDescent="0.2">
      <c r="A5" s="35"/>
      <c r="B5" s="36"/>
    </row>
    <row r="6" spans="1:12" ht="13.5" thickBot="1" x14ac:dyDescent="0.25"/>
    <row r="7" spans="1:12" ht="16.5" thickBot="1" x14ac:dyDescent="0.3">
      <c r="A7" s="27" t="s">
        <v>0</v>
      </c>
      <c r="B7" s="25"/>
    </row>
    <row r="9" spans="1:12" x14ac:dyDescent="0.2">
      <c r="B9" t="s">
        <v>4</v>
      </c>
      <c r="F9" t="s">
        <v>5</v>
      </c>
      <c r="J9" t="s">
        <v>6</v>
      </c>
    </row>
    <row r="10" spans="1:12" x14ac:dyDescent="0.2">
      <c r="A10" t="s">
        <v>1</v>
      </c>
      <c r="B10" s="21"/>
      <c r="C10" s="5" t="s">
        <v>17</v>
      </c>
      <c r="D10" s="6"/>
      <c r="E10" s="6"/>
      <c r="F10" s="21"/>
      <c r="G10" s="5" t="s">
        <v>17</v>
      </c>
      <c r="H10" s="6"/>
      <c r="I10" s="6"/>
      <c r="J10" s="21"/>
      <c r="K10" s="5" t="s">
        <v>17</v>
      </c>
    </row>
    <row r="11" spans="1:12" x14ac:dyDescent="0.2">
      <c r="A11" t="s">
        <v>2</v>
      </c>
      <c r="B11" s="21"/>
      <c r="C11" s="5" t="s">
        <v>17</v>
      </c>
      <c r="D11" s="6"/>
      <c r="E11" s="6"/>
      <c r="F11" s="21"/>
      <c r="G11" s="5" t="s">
        <v>17</v>
      </c>
      <c r="H11" s="6"/>
      <c r="I11" s="6"/>
      <c r="J11" s="21"/>
      <c r="K11" s="5" t="s">
        <v>17</v>
      </c>
    </row>
    <row r="12" spans="1:12" x14ac:dyDescent="0.2">
      <c r="A12" t="s">
        <v>3</v>
      </c>
      <c r="B12" s="21"/>
      <c r="C12" s="5" t="s">
        <v>17</v>
      </c>
      <c r="D12" s="3" t="str">
        <f>IF(B12=0," ",IF('beaker check'!B13&gt;1,"X"," "))</f>
        <v xml:space="preserve"> </v>
      </c>
      <c r="E12" s="3"/>
      <c r="F12" s="21"/>
      <c r="G12" s="5" t="s">
        <v>17</v>
      </c>
      <c r="H12" s="3" t="str">
        <f>IF(F12=0," ",IF('beaker check'!F13&gt;1,"X"," "))</f>
        <v xml:space="preserve"> </v>
      </c>
      <c r="I12" s="6"/>
      <c r="J12" s="21"/>
      <c r="K12" s="5" t="s">
        <v>17</v>
      </c>
      <c r="L12" s="3" t="str">
        <f>IF(J12=0," ",IF('beaker check'!J13&gt;1,"X"," "))</f>
        <v xml:space="preserve"> </v>
      </c>
    </row>
    <row r="13" spans="1:12" x14ac:dyDescent="0.2">
      <c r="B13" s="3"/>
      <c r="C13" s="3"/>
      <c r="D13" s="3"/>
      <c r="E13" s="3"/>
      <c r="F13" s="3"/>
      <c r="G13" s="3"/>
      <c r="H13" s="3"/>
      <c r="I13" s="8"/>
      <c r="J13" s="3"/>
      <c r="K13" s="3"/>
    </row>
    <row r="14" spans="1:12" x14ac:dyDescent="0.2">
      <c r="I14" s="6"/>
    </row>
    <row r="15" spans="1:12" x14ac:dyDescent="0.2">
      <c r="A15" s="2" t="s">
        <v>24</v>
      </c>
      <c r="B15" s="21"/>
      <c r="C15" s="5" t="s">
        <v>17</v>
      </c>
      <c r="D15" s="3" t="str">
        <f>IF(B15=0," ",IF('beaker check'!B22&gt;1,"X"," "))</f>
        <v xml:space="preserve"> </v>
      </c>
    </row>
    <row r="17" spans="1:16" x14ac:dyDescent="0.2">
      <c r="A17" t="s">
        <v>44</v>
      </c>
      <c r="B17" s="50"/>
      <c r="C17" s="5" t="s">
        <v>17</v>
      </c>
      <c r="D17" s="3" t="str">
        <f>'beaker check'!C26</f>
        <v xml:space="preserve"> </v>
      </c>
      <c r="F17" s="50"/>
      <c r="G17" s="5" t="s">
        <v>17</v>
      </c>
      <c r="H17" s="3" t="str">
        <f>'beaker check'!G26</f>
        <v xml:space="preserve"> </v>
      </c>
      <c r="J17" s="50"/>
      <c r="K17" s="5" t="s">
        <v>17</v>
      </c>
      <c r="L17" s="3" t="str">
        <f>'beaker check'!K26</f>
        <v xml:space="preserve"> </v>
      </c>
    </row>
    <row r="18" spans="1:16" x14ac:dyDescent="0.2">
      <c r="A18" s="52" t="s">
        <v>45</v>
      </c>
      <c r="B18" s="50"/>
      <c r="C18" s="5" t="s">
        <v>17</v>
      </c>
      <c r="D18" s="3" t="str">
        <f>'beaker check'!C32</f>
        <v xml:space="preserve"> </v>
      </c>
      <c r="F18" s="50"/>
      <c r="G18" s="5" t="s">
        <v>17</v>
      </c>
      <c r="H18" s="3" t="str">
        <f>'beaker check'!G32</f>
        <v xml:space="preserve"> </v>
      </c>
      <c r="J18" s="50"/>
      <c r="K18" s="5" t="s">
        <v>17</v>
      </c>
      <c r="L18" s="3" t="str">
        <f>'beaker check'!K32</f>
        <v xml:space="preserve"> </v>
      </c>
    </row>
    <row r="19" spans="1:16" x14ac:dyDescent="0.2">
      <c r="A19" s="52"/>
      <c r="B19" s="51"/>
      <c r="F19" s="41"/>
      <c r="J19" s="41"/>
    </row>
    <row r="20" spans="1:16" x14ac:dyDescent="0.2">
      <c r="A20" s="52" t="s">
        <v>46</v>
      </c>
      <c r="B20" s="50"/>
      <c r="C20" s="5" t="s">
        <v>17</v>
      </c>
      <c r="D20" s="3" t="str">
        <f>'beaker check'!C38</f>
        <v xml:space="preserve"> </v>
      </c>
      <c r="F20" s="41"/>
      <c r="J20" s="41"/>
    </row>
    <row r="21" spans="1:16" x14ac:dyDescent="0.2">
      <c r="A21" s="22"/>
      <c r="B21" s="51"/>
      <c r="F21" s="41"/>
      <c r="J21" s="41"/>
    </row>
    <row r="22" spans="1:16" x14ac:dyDescent="0.2">
      <c r="A22" t="s">
        <v>16</v>
      </c>
      <c r="B22" s="50"/>
      <c r="C22" s="5" t="s">
        <v>17</v>
      </c>
      <c r="D22" s="3" t="str">
        <f>'beaker check'!C44</f>
        <v xml:space="preserve"> </v>
      </c>
      <c r="F22" s="41"/>
      <c r="J22" s="41"/>
    </row>
    <row r="23" spans="1:16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">
      <c r="A24" t="s">
        <v>47</v>
      </c>
      <c r="B24" s="21"/>
      <c r="C24" s="54" t="s">
        <v>17</v>
      </c>
      <c r="D24" s="41" t="str">
        <f>'beaker check'!G50</f>
        <v/>
      </c>
      <c r="E24" s="41" t="s">
        <v>50</v>
      </c>
      <c r="F24" s="21"/>
      <c r="G24" s="54" t="s">
        <v>17</v>
      </c>
      <c r="H24" s="41" t="str">
        <f>'beaker check'!N50</f>
        <v/>
      </c>
      <c r="I24" s="41"/>
      <c r="J24" s="41"/>
      <c r="K24" s="41"/>
      <c r="L24" s="41"/>
      <c r="M24" s="41"/>
      <c r="N24" s="41"/>
      <c r="O24" s="41"/>
      <c r="P24" s="41"/>
    </row>
    <row r="25" spans="1:16" x14ac:dyDescent="0.2">
      <c r="A25" t="s">
        <v>48</v>
      </c>
      <c r="B25" s="21"/>
      <c r="C25" s="54" t="s">
        <v>17</v>
      </c>
      <c r="D25" s="41" t="str">
        <f>'beaker check'!G51</f>
        <v/>
      </c>
      <c r="E25" s="41" t="s">
        <v>50</v>
      </c>
      <c r="F25" s="21"/>
      <c r="G25" s="54" t="s">
        <v>17</v>
      </c>
      <c r="H25" s="41" t="str">
        <f>'beaker check'!N51</f>
        <v/>
      </c>
      <c r="I25" s="41"/>
      <c r="J25" s="41"/>
      <c r="K25" s="41"/>
      <c r="L25" s="41"/>
      <c r="M25" s="41"/>
      <c r="N25" s="41"/>
      <c r="O25" s="41"/>
      <c r="P25" s="41"/>
    </row>
    <row r="26" spans="1:16" x14ac:dyDescent="0.2">
      <c r="A26" t="s">
        <v>49</v>
      </c>
      <c r="B26" s="21"/>
      <c r="C26" s="54" t="s">
        <v>17</v>
      </c>
      <c r="D26" s="41" t="str">
        <f>'beaker check'!G52</f>
        <v/>
      </c>
      <c r="E26" s="41" t="s">
        <v>50</v>
      </c>
      <c r="F26" s="21"/>
      <c r="G26" s="54" t="s">
        <v>17</v>
      </c>
      <c r="H26" s="41" t="str">
        <f>'beaker check'!N52</f>
        <v/>
      </c>
      <c r="I26" s="41"/>
      <c r="J26" s="41"/>
      <c r="K26" s="41"/>
      <c r="L26" s="41"/>
      <c r="M26" s="41"/>
      <c r="N26" s="41"/>
      <c r="O26" s="41"/>
      <c r="P26" s="41"/>
    </row>
    <row r="27" spans="1:16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">
      <c r="A29" t="s">
        <v>53</v>
      </c>
      <c r="B29" s="50"/>
      <c r="C29" s="5" t="s">
        <v>17</v>
      </c>
      <c r="D29" s="41" t="str">
        <f>'beaker check'!G54</f>
        <v xml:space="preserve"> 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">
      <c r="A30" s="22"/>
      <c r="B30" s="5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">
      <c r="A31" t="s">
        <v>43</v>
      </c>
      <c r="B31" s="41"/>
      <c r="C31" s="41"/>
      <c r="D31" s="41"/>
      <c r="E31" s="41"/>
      <c r="F31" s="41" t="str">
        <f>'beaker check'!B56</f>
        <v>complete worksheet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16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6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6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2:16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2:16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6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2:16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sheetProtection sheet="1" objects="1" scenarios="1" selectLockedCells="1"/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11" zoomScale="85" zoomScaleNormal="85" workbookViewId="0">
      <selection activeCell="J55" sqref="J55"/>
    </sheetView>
  </sheetViews>
  <sheetFormatPr defaultRowHeight="12.75" x14ac:dyDescent="0.2"/>
  <cols>
    <col min="1" max="1" width="20.42578125" customWidth="1"/>
    <col min="3" max="5" width="2.85546875" customWidth="1"/>
    <col min="7" max="8" width="2.42578125" customWidth="1"/>
    <col min="9" max="9" width="3.140625" customWidth="1"/>
    <col min="11" max="11" width="2.85546875" customWidth="1"/>
    <col min="12" max="12" width="8.140625" customWidth="1"/>
  </cols>
  <sheetData>
    <row r="1" spans="1:12" x14ac:dyDescent="0.2">
      <c r="A1" s="26" t="s">
        <v>30</v>
      </c>
      <c r="F1" s="26" t="s">
        <v>31</v>
      </c>
    </row>
    <row r="2" spans="1:12" x14ac:dyDescent="0.2">
      <c r="A2" s="37"/>
      <c r="B2" s="37"/>
      <c r="F2" s="37"/>
    </row>
    <row r="3" spans="1:12" ht="13.5" thickBot="1" x14ac:dyDescent="0.25"/>
    <row r="4" spans="1:12" ht="16.5" thickBot="1" x14ac:dyDescent="0.3">
      <c r="A4" s="27" t="s">
        <v>0</v>
      </c>
      <c r="B4" s="25"/>
    </row>
    <row r="6" spans="1:12" x14ac:dyDescent="0.2">
      <c r="B6" t="s">
        <v>4</v>
      </c>
      <c r="F6" t="s">
        <v>5</v>
      </c>
      <c r="J6" t="s">
        <v>6</v>
      </c>
    </row>
    <row r="7" spans="1:12" x14ac:dyDescent="0.2">
      <c r="A7" t="s">
        <v>1</v>
      </c>
      <c r="B7" s="21">
        <f>'beaker calibration'!B10</f>
        <v>0</v>
      </c>
      <c r="C7" s="5" t="s">
        <v>17</v>
      </c>
      <c r="D7" s="6"/>
      <c r="E7" s="6"/>
      <c r="F7" s="21">
        <f>'beaker calibration'!F10</f>
        <v>0</v>
      </c>
      <c r="G7" s="5" t="s">
        <v>17</v>
      </c>
      <c r="H7" s="6"/>
      <c r="I7" s="6"/>
      <c r="J7" s="21">
        <f>'beaker calibration'!J10</f>
        <v>0</v>
      </c>
      <c r="K7" s="5" t="s">
        <v>17</v>
      </c>
    </row>
    <row r="8" spans="1:12" x14ac:dyDescent="0.2">
      <c r="A8" t="s">
        <v>2</v>
      </c>
      <c r="B8" s="21">
        <f>'beaker calibration'!B11</f>
        <v>0</v>
      </c>
      <c r="C8" s="5" t="s">
        <v>17</v>
      </c>
      <c r="D8" s="6"/>
      <c r="E8" s="6"/>
      <c r="F8" s="21">
        <f>'beaker calibration'!F11</f>
        <v>0</v>
      </c>
      <c r="G8" s="5" t="s">
        <v>17</v>
      </c>
      <c r="H8" s="6"/>
      <c r="I8" s="6"/>
      <c r="J8" s="21">
        <f>'beaker calibration'!J11</f>
        <v>0</v>
      </c>
      <c r="K8" s="5" t="s">
        <v>17</v>
      </c>
    </row>
    <row r="9" spans="1:12" x14ac:dyDescent="0.2">
      <c r="A9" t="s">
        <v>3</v>
      </c>
      <c r="B9" s="21">
        <f>'beaker calibration'!B12</f>
        <v>0</v>
      </c>
      <c r="C9" s="5" t="s">
        <v>17</v>
      </c>
      <c r="D9" s="3" t="str">
        <f>IF(B9=0," ",IF(B13&gt;1,"X",(IF(B9&lt;0,"??"," "))))</f>
        <v xml:space="preserve"> </v>
      </c>
      <c r="E9" s="3"/>
      <c r="F9" s="21">
        <f>'beaker calibration'!F12</f>
        <v>0</v>
      </c>
      <c r="G9" s="5" t="s">
        <v>17</v>
      </c>
      <c r="H9" s="3" t="str">
        <f>IF(F9=0," ",IF(F13&gt;1,"X",(IF(F9&lt;0,"??"," "))))</f>
        <v xml:space="preserve"> </v>
      </c>
      <c r="I9" s="6"/>
      <c r="J9" s="21">
        <f>'beaker calibration'!J12</f>
        <v>0</v>
      </c>
      <c r="K9" s="5" t="s">
        <v>17</v>
      </c>
      <c r="L9" s="3" t="str">
        <f>IF(J9=0," ",IF(J13&gt;1,"X",(IF(J9&lt;0,"??"," "))))</f>
        <v xml:space="preserve"> </v>
      </c>
    </row>
    <row r="10" spans="1:12" x14ac:dyDescent="0.2">
      <c r="B10" s="3"/>
      <c r="C10" s="3"/>
      <c r="D10" s="3"/>
      <c r="E10" s="3"/>
      <c r="F10" s="3"/>
      <c r="G10" s="3"/>
      <c r="H10" s="3"/>
      <c r="I10" s="8"/>
      <c r="J10" s="3"/>
      <c r="K10" s="3"/>
    </row>
    <row r="11" spans="1:12" x14ac:dyDescent="0.2">
      <c r="A11" s="22" t="s">
        <v>34</v>
      </c>
      <c r="B11" s="22">
        <f>B7-B8</f>
        <v>0</v>
      </c>
      <c r="C11" s="22"/>
      <c r="D11" s="22"/>
      <c r="E11" s="22"/>
      <c r="F11" s="22">
        <f>F7-F8</f>
        <v>0</v>
      </c>
      <c r="G11" s="22"/>
      <c r="H11" s="22"/>
      <c r="I11" s="23"/>
      <c r="J11" s="22">
        <f>J7-J8</f>
        <v>0</v>
      </c>
      <c r="K11" s="22"/>
    </row>
    <row r="12" spans="1:12" x14ac:dyDescent="0.2">
      <c r="A12" s="22" t="s">
        <v>35</v>
      </c>
      <c r="B12" s="22">
        <f>ABS(B9-B11)</f>
        <v>0</v>
      </c>
      <c r="C12" s="22"/>
      <c r="D12" s="22"/>
      <c r="E12" s="22"/>
      <c r="F12" s="22">
        <f>ABS(F9-F11)</f>
        <v>0</v>
      </c>
      <c r="G12" s="22"/>
      <c r="H12" s="22"/>
      <c r="I12" s="23"/>
      <c r="J12" s="22">
        <f>ABS(J9-J11)</f>
        <v>0</v>
      </c>
      <c r="K12" s="22"/>
    </row>
    <row r="13" spans="1:12" x14ac:dyDescent="0.2">
      <c r="A13" s="22" t="s">
        <v>36</v>
      </c>
      <c r="B13" t="e">
        <f>ABS((B12/B11)*100)</f>
        <v>#DIV/0!</v>
      </c>
      <c r="C13" s="22"/>
      <c r="D13" s="22"/>
      <c r="E13" s="22"/>
      <c r="F13" t="e">
        <f>ABS((F12/F11)*100)</f>
        <v>#DIV/0!</v>
      </c>
      <c r="G13" s="22"/>
      <c r="H13" s="22"/>
      <c r="I13" s="23"/>
      <c r="J13" t="e">
        <f>ABS((J12/J11)*100)</f>
        <v>#DIV/0!</v>
      </c>
      <c r="K13" s="22"/>
    </row>
    <row r="14" spans="1:12" x14ac:dyDescent="0.2">
      <c r="A14" s="22" t="s">
        <v>41</v>
      </c>
      <c r="B14" s="22">
        <f>IF(B9=0,30,IF(B13&lt;1,0,1))</f>
        <v>30</v>
      </c>
      <c r="C14" s="22"/>
      <c r="D14" s="22"/>
      <c r="E14" s="22"/>
      <c r="F14" s="22">
        <f>IF(F9=0,30,IF(F13&lt;1,0,1))</f>
        <v>30</v>
      </c>
      <c r="G14" s="22"/>
      <c r="H14" s="22"/>
      <c r="I14" s="23"/>
      <c r="J14" s="22">
        <f>IF(J9=0,30,IF(J13&lt;1,0,1))</f>
        <v>30</v>
      </c>
      <c r="K14" s="22"/>
    </row>
    <row r="15" spans="1:12" x14ac:dyDescent="0.2">
      <c r="A15" s="22"/>
      <c r="B15" s="22"/>
      <c r="C15" s="22"/>
      <c r="D15" s="22"/>
      <c r="E15" s="22"/>
      <c r="F15" s="22"/>
      <c r="G15" s="22"/>
      <c r="H15" s="22"/>
      <c r="I15" s="23"/>
      <c r="J15" s="22"/>
      <c r="K15" s="22"/>
    </row>
    <row r="16" spans="1:12" x14ac:dyDescent="0.2">
      <c r="A16" s="22"/>
      <c r="B16" s="22"/>
      <c r="C16" s="22"/>
      <c r="D16" s="22"/>
      <c r="E16" s="22"/>
      <c r="F16" s="22"/>
      <c r="G16" s="22"/>
      <c r="H16" s="22"/>
      <c r="I16" s="23"/>
      <c r="J16" s="22"/>
      <c r="K16" s="22"/>
    </row>
    <row r="17" spans="1:11" x14ac:dyDescent="0.2">
      <c r="I17" s="6"/>
    </row>
    <row r="18" spans="1:11" ht="25.5" x14ac:dyDescent="0.2">
      <c r="A18" s="2" t="s">
        <v>24</v>
      </c>
      <c r="B18" s="21">
        <f>'beaker calibration'!B15</f>
        <v>0</v>
      </c>
      <c r="C18" s="5" t="s">
        <v>17</v>
      </c>
      <c r="D18" s="3" t="str">
        <f>IF(B18=0," ",IF(B22&gt;1,"X"," "))</f>
        <v xml:space="preserve"> </v>
      </c>
    </row>
    <row r="20" spans="1:11" x14ac:dyDescent="0.2">
      <c r="A20" s="22" t="s">
        <v>25</v>
      </c>
      <c r="B20" s="22">
        <f>(B11+F11+J11)/3</f>
        <v>0</v>
      </c>
      <c r="C20" s="24"/>
      <c r="D20" s="24"/>
    </row>
    <row r="21" spans="1:11" x14ac:dyDescent="0.2">
      <c r="A21" s="22" t="s">
        <v>26</v>
      </c>
      <c r="B21" s="22">
        <f>ABS(B20-B18)</f>
        <v>0</v>
      </c>
      <c r="C21" s="24"/>
      <c r="D21" s="24"/>
    </row>
    <row r="22" spans="1:11" x14ac:dyDescent="0.2">
      <c r="A22" t="s">
        <v>36</v>
      </c>
      <c r="B22" t="e">
        <f>ABS((B21/B20)*100)</f>
        <v>#DIV/0!</v>
      </c>
    </row>
    <row r="23" spans="1:11" x14ac:dyDescent="0.2">
      <c r="A23" t="s">
        <v>41</v>
      </c>
      <c r="B23" s="22">
        <f>IF(B18=0,30,IF(B22&lt;1,0,1))</f>
        <v>30</v>
      </c>
    </row>
    <row r="24" spans="1:11" x14ac:dyDescent="0.2">
      <c r="B24" s="22"/>
    </row>
    <row r="25" spans="1:11" x14ac:dyDescent="0.2">
      <c r="B25" s="22"/>
    </row>
    <row r="26" spans="1:11" x14ac:dyDescent="0.2">
      <c r="A26" t="s">
        <v>44</v>
      </c>
      <c r="B26" s="47">
        <f>'beaker calibration'!B17</f>
        <v>0</v>
      </c>
      <c r="C26" s="3" t="str">
        <f>IF(B26=0," ",IF(B30&lt;1,"","X "))</f>
        <v xml:space="preserve"> </v>
      </c>
      <c r="F26" s="47">
        <f>'beaker calibration'!F17</f>
        <v>0</v>
      </c>
      <c r="G26" s="3" t="str">
        <f>IF(F26=0," ",IF(F30&lt;1,"","X "))</f>
        <v xml:space="preserve"> </v>
      </c>
      <c r="J26" s="47">
        <f>'beaker calibration'!J17</f>
        <v>0</v>
      </c>
      <c r="K26" s="3" t="str">
        <f>IF(J26=0," ",IF(J30&lt;1,"","X "))</f>
        <v xml:space="preserve"> </v>
      </c>
    </row>
    <row r="27" spans="1:11" x14ac:dyDescent="0.2">
      <c r="A27" s="22" t="s">
        <v>34</v>
      </c>
      <c r="B27" s="22">
        <f>ABS($B$20-B11)</f>
        <v>0</v>
      </c>
      <c r="C27" s="22"/>
      <c r="D27" s="22"/>
      <c r="E27" s="22"/>
      <c r="F27" s="22">
        <f>ABS($B$20-F11)</f>
        <v>0</v>
      </c>
      <c r="G27" s="22"/>
      <c r="H27" s="22"/>
      <c r="I27" s="23"/>
      <c r="J27" s="22">
        <f>ABS($B$20-J11)</f>
        <v>0</v>
      </c>
    </row>
    <row r="28" spans="1:11" x14ac:dyDescent="0.2">
      <c r="A28" s="22" t="s">
        <v>35</v>
      </c>
      <c r="B28" s="22">
        <f>ABS(B26-B27)</f>
        <v>0</v>
      </c>
      <c r="C28" s="22"/>
      <c r="D28" s="22"/>
      <c r="E28" s="22"/>
      <c r="F28" s="22">
        <f>ABS(F26-F27)</f>
        <v>0</v>
      </c>
      <c r="G28" s="22"/>
      <c r="H28" s="22"/>
      <c r="I28" s="23"/>
      <c r="J28" s="22">
        <f>ABS(J26-J27)</f>
        <v>0</v>
      </c>
    </row>
    <row r="29" spans="1:11" x14ac:dyDescent="0.2">
      <c r="A29" s="22" t="s">
        <v>36</v>
      </c>
      <c r="B29" t="e">
        <f>ABS(B28/B27)*100</f>
        <v>#DIV/0!</v>
      </c>
      <c r="C29" s="22"/>
      <c r="D29" s="22"/>
      <c r="E29" s="22"/>
      <c r="F29" t="e">
        <f>ABS(F28/F27)*100</f>
        <v>#DIV/0!</v>
      </c>
      <c r="G29" s="22"/>
      <c r="H29" s="22"/>
      <c r="I29" s="23"/>
      <c r="J29" t="e">
        <f>ABS(J28/J27)*100</f>
        <v>#DIV/0!</v>
      </c>
    </row>
    <row r="30" spans="1:11" x14ac:dyDescent="0.2">
      <c r="A30" s="22" t="s">
        <v>41</v>
      </c>
      <c r="B30" s="22">
        <f>IF(B26=0,30,IF(B29&gt;1,1,0))</f>
        <v>30</v>
      </c>
      <c r="C30" s="22"/>
      <c r="D30" s="22"/>
      <c r="E30" s="22"/>
      <c r="F30" s="22">
        <f>IF(F26=0,30,IF(F29&gt;1,1,0))</f>
        <v>30</v>
      </c>
      <c r="G30" s="22"/>
      <c r="H30" s="22"/>
      <c r="I30" s="23"/>
      <c r="J30" s="22">
        <f>IF(J26=0,30,IF(J29&gt;1,1,0))</f>
        <v>30</v>
      </c>
    </row>
    <row r="31" spans="1:11" x14ac:dyDescent="0.2">
      <c r="B31" s="22"/>
    </row>
    <row r="32" spans="1:11" x14ac:dyDescent="0.2">
      <c r="A32" s="22" t="s">
        <v>45</v>
      </c>
      <c r="B32" s="47">
        <f>'beaker calibration'!B18</f>
        <v>0</v>
      </c>
      <c r="C32" s="3" t="str">
        <f>IF(B32=0," ",IF(B35&gt;1,"X"," "))</f>
        <v xml:space="preserve"> </v>
      </c>
      <c r="F32" s="47">
        <f>'beaker calibration'!F18</f>
        <v>0</v>
      </c>
      <c r="G32" s="3" t="str">
        <f>IF(F32=0," ",IF(F35&gt;1,"X"," "))</f>
        <v xml:space="preserve"> </v>
      </c>
      <c r="J32" s="47">
        <f>'beaker calibration'!J18</f>
        <v>0</v>
      </c>
      <c r="K32" s="3" t="str">
        <f>IF(J32=0," ",IF(J35&gt;1,"X"," "))</f>
        <v xml:space="preserve"> </v>
      </c>
    </row>
    <row r="33" spans="1:10" x14ac:dyDescent="0.2">
      <c r="A33" s="22" t="s">
        <v>34</v>
      </c>
      <c r="B33" s="22">
        <f>B27*B27</f>
        <v>0</v>
      </c>
      <c r="C33" s="22"/>
      <c r="D33" s="22"/>
      <c r="E33" s="22"/>
      <c r="F33" s="22">
        <f>F27*F27</f>
        <v>0</v>
      </c>
      <c r="G33" s="22"/>
      <c r="H33" s="22"/>
      <c r="I33" s="23"/>
      <c r="J33" s="22">
        <f>J27*J27</f>
        <v>0</v>
      </c>
    </row>
    <row r="34" spans="1:10" x14ac:dyDescent="0.2">
      <c r="A34" s="22" t="s">
        <v>35</v>
      </c>
      <c r="B34" s="22">
        <f>ABS(B32-B33)</f>
        <v>0</v>
      </c>
      <c r="C34" s="22"/>
      <c r="D34" s="22"/>
      <c r="E34" s="22"/>
      <c r="F34" s="22">
        <f>ABS(F32-F33)</f>
        <v>0</v>
      </c>
      <c r="G34" s="22"/>
      <c r="H34" s="22"/>
      <c r="I34" s="23"/>
      <c r="J34" s="22">
        <f>ABS(J32-J33)</f>
        <v>0</v>
      </c>
    </row>
    <row r="35" spans="1:10" x14ac:dyDescent="0.2">
      <c r="A35" s="22" t="s">
        <v>36</v>
      </c>
      <c r="B35" t="e">
        <f>ABS(B34/B33)*100</f>
        <v>#DIV/0!</v>
      </c>
      <c r="C35" s="22"/>
      <c r="D35" s="22"/>
      <c r="E35" s="22"/>
      <c r="F35" t="e">
        <f>ABS(F34/F33)*100</f>
        <v>#DIV/0!</v>
      </c>
      <c r="G35" s="22"/>
      <c r="H35" s="22"/>
      <c r="I35" s="23"/>
      <c r="J35" t="e">
        <f>ABS(J34/J33)*100</f>
        <v>#DIV/0!</v>
      </c>
    </row>
    <row r="36" spans="1:10" x14ac:dyDescent="0.2">
      <c r="A36" s="22" t="s">
        <v>41</v>
      </c>
      <c r="B36" s="22">
        <f>IF(B32=0,30,IF(B35&gt;1,1,0))</f>
        <v>30</v>
      </c>
      <c r="C36" s="22"/>
      <c r="D36" s="22"/>
      <c r="E36" s="22"/>
      <c r="F36" s="22">
        <f>IF(F32=0,30,IF(F35&gt;1,1,0))</f>
        <v>30</v>
      </c>
      <c r="G36" s="22"/>
      <c r="H36" s="22"/>
      <c r="I36" s="23"/>
      <c r="J36" s="22">
        <f>IF(J32=0,30,IF(J35&gt;1,1,0))</f>
        <v>30</v>
      </c>
    </row>
    <row r="37" spans="1:10" x14ac:dyDescent="0.2">
      <c r="A37" s="22"/>
      <c r="B37" s="22"/>
    </row>
    <row r="38" spans="1:10" x14ac:dyDescent="0.2">
      <c r="A38" s="22" t="s">
        <v>46</v>
      </c>
      <c r="B38" s="47">
        <f>'beaker calibration'!B20</f>
        <v>0</v>
      </c>
      <c r="C38" s="3" t="str">
        <f>IF(B38=0," ",IF(B41&gt;1,"X"," "))</f>
        <v xml:space="preserve"> </v>
      </c>
    </row>
    <row r="39" spans="1:10" x14ac:dyDescent="0.2">
      <c r="A39" s="22" t="s">
        <v>25</v>
      </c>
      <c r="B39" s="22">
        <f>B33+F33+J33</f>
        <v>0</v>
      </c>
    </row>
    <row r="40" spans="1:10" x14ac:dyDescent="0.2">
      <c r="A40" s="22" t="s">
        <v>26</v>
      </c>
      <c r="B40" s="22">
        <f>ABS(B39-B38)</f>
        <v>0</v>
      </c>
    </row>
    <row r="41" spans="1:10" x14ac:dyDescent="0.2">
      <c r="A41" t="s">
        <v>36</v>
      </c>
      <c r="B41" t="e">
        <f>ABS(B40/B39)*100</f>
        <v>#DIV/0!</v>
      </c>
    </row>
    <row r="42" spans="1:10" x14ac:dyDescent="0.2">
      <c r="A42" t="s">
        <v>41</v>
      </c>
      <c r="B42" s="22">
        <f>IF(B38=0,30,IF(B41&gt;1,1,0))</f>
        <v>30</v>
      </c>
    </row>
    <row r="43" spans="1:10" x14ac:dyDescent="0.2">
      <c r="A43" s="22"/>
      <c r="B43" s="22"/>
    </row>
    <row r="44" spans="1:10" x14ac:dyDescent="0.2">
      <c r="A44" t="s">
        <v>16</v>
      </c>
      <c r="B44" s="47">
        <f>'beaker calibration'!B22</f>
        <v>0</v>
      </c>
      <c r="C44" s="3" t="str">
        <f>IF(B44=0," ",IF(B47&gt;1,"X"," "))</f>
        <v xml:space="preserve"> </v>
      </c>
    </row>
    <row r="45" spans="1:10" x14ac:dyDescent="0.2">
      <c r="A45" s="22" t="s">
        <v>25</v>
      </c>
      <c r="B45" s="22">
        <f>(SQRT(B39/2))</f>
        <v>0</v>
      </c>
    </row>
    <row r="46" spans="1:10" x14ac:dyDescent="0.2">
      <c r="A46" s="22" t="s">
        <v>26</v>
      </c>
      <c r="B46" s="22">
        <f>ABS(B45-B44)</f>
        <v>0</v>
      </c>
    </row>
    <row r="47" spans="1:10" x14ac:dyDescent="0.2">
      <c r="A47" t="s">
        <v>36</v>
      </c>
      <c r="B47" t="e">
        <f>ABS(B46/B45)*100</f>
        <v>#DIV/0!</v>
      </c>
    </row>
    <row r="48" spans="1:10" x14ac:dyDescent="0.2">
      <c r="A48" t="s">
        <v>41</v>
      </c>
      <c r="B48" s="22">
        <f>IF(B44=0,30,IF(B47&gt;1,1,0))</f>
        <v>30</v>
      </c>
    </row>
    <row r="50" spans="1:18" x14ac:dyDescent="0.2">
      <c r="A50" t="s">
        <v>47</v>
      </c>
      <c r="E50" s="5">
        <f>'beaker calibration'!B24</f>
        <v>0</v>
      </c>
      <c r="F50" s="5">
        <f>'beaker calibration'!B24</f>
        <v>0</v>
      </c>
      <c r="G50" s="3" t="str">
        <f>IF(E50=0,"",IF(J50&gt;1,"X"," "))</f>
        <v/>
      </c>
      <c r="I50">
        <f>B20-B45</f>
        <v>0</v>
      </c>
      <c r="J50" t="e">
        <f>(ABS(E50-I50))*100/I50</f>
        <v>#DIV/0!</v>
      </c>
      <c r="K50">
        <f>IF(E50=0,30,IF(J50&lt;1,0,1))</f>
        <v>30</v>
      </c>
      <c r="L50" s="5">
        <f>'beaker calibration'!F24</f>
        <v>0</v>
      </c>
      <c r="M50" s="5">
        <f>'beaker calibration'!F24</f>
        <v>0</v>
      </c>
      <c r="N50" s="3" t="str">
        <f>IF(L50=0,"",IF(Q50&gt;1,"X"," "))</f>
        <v/>
      </c>
      <c r="P50">
        <f>B20+B45</f>
        <v>0</v>
      </c>
      <c r="Q50" t="e">
        <f>(ABS(L50-P50))*100/P50</f>
        <v>#DIV/0!</v>
      </c>
      <c r="R50">
        <f>IF(L50=0,30,IF(Q50&lt;1,0,1))</f>
        <v>30</v>
      </c>
    </row>
    <row r="51" spans="1:18" x14ac:dyDescent="0.2">
      <c r="A51" t="s">
        <v>48</v>
      </c>
      <c r="E51" s="5">
        <f>'beaker calibration'!B25</f>
        <v>0</v>
      </c>
      <c r="F51" s="5">
        <f>'beaker calibration'!B25</f>
        <v>0</v>
      </c>
      <c r="G51" s="3" t="str">
        <f>IF(E51=0,"",IF(J51&gt;1,"X"," "))</f>
        <v/>
      </c>
      <c r="I51">
        <f>B20-(2*B45)</f>
        <v>0</v>
      </c>
      <c r="J51" t="e">
        <f>(ABS(E51-I51))*100/I51</f>
        <v>#DIV/0!</v>
      </c>
      <c r="K51">
        <f>IF(E51=0,30,IF(J51&lt;1,0,1))</f>
        <v>30</v>
      </c>
      <c r="L51" s="5">
        <f>'beaker calibration'!F25</f>
        <v>0</v>
      </c>
      <c r="M51" s="5">
        <f>'beaker calibration'!F25</f>
        <v>0</v>
      </c>
      <c r="N51" s="3" t="str">
        <f>IF(L51=0,"",IF(Q51&gt;1,"X"," "))</f>
        <v/>
      </c>
      <c r="P51">
        <f>B20+(2*B45)</f>
        <v>0</v>
      </c>
      <c r="Q51" t="e">
        <f>(ABS(L51-P51))*100/P51</f>
        <v>#DIV/0!</v>
      </c>
      <c r="R51">
        <f>IF(L51=0,30,IF(Q51&lt;1,0,1))</f>
        <v>30</v>
      </c>
    </row>
    <row r="52" spans="1:18" x14ac:dyDescent="0.2">
      <c r="A52" t="s">
        <v>49</v>
      </c>
      <c r="E52" s="5">
        <f>'beaker calibration'!B26</f>
        <v>0</v>
      </c>
      <c r="F52" s="5">
        <f>'beaker calibration'!B26</f>
        <v>0</v>
      </c>
      <c r="G52" s="3" t="str">
        <f>IF(E52=0,"",IF(J52&gt;1,"X"," "))</f>
        <v/>
      </c>
      <c r="I52">
        <f>B20-(3*B45)</f>
        <v>0</v>
      </c>
      <c r="J52" t="e">
        <f>(ABS(E52-I52))*100/I52</f>
        <v>#DIV/0!</v>
      </c>
      <c r="K52">
        <f>IF(E52=0,30,IF(J52&lt;1,0,1))</f>
        <v>30</v>
      </c>
      <c r="L52" s="5">
        <f>'beaker calibration'!F26</f>
        <v>0</v>
      </c>
      <c r="M52" s="5">
        <f>'beaker calibration'!F26</f>
        <v>0</v>
      </c>
      <c r="N52" s="3" t="str">
        <f>IF(L52=0,"",IF(Q52&gt;1,"X"," "))</f>
        <v/>
      </c>
      <c r="P52">
        <f>B20+(3*B45)</f>
        <v>0</v>
      </c>
      <c r="Q52" t="e">
        <f>(ABS(L52-P52))*100/P52</f>
        <v>#DIV/0!</v>
      </c>
      <c r="R52">
        <f>IF(L52=0,30,IF(Q52&lt;1,0,1))</f>
        <v>30</v>
      </c>
    </row>
    <row r="53" spans="1:18" x14ac:dyDescent="0.2">
      <c r="A53" s="22"/>
      <c r="C53" s="3"/>
      <c r="G53" s="3"/>
      <c r="J53" s="22"/>
      <c r="M53" s="22"/>
      <c r="P53" s="22"/>
    </row>
    <row r="54" spans="1:18" x14ac:dyDescent="0.2">
      <c r="A54" s="22" t="s">
        <v>52</v>
      </c>
      <c r="C54" s="3"/>
      <c r="F54" s="5">
        <f>'beaker calibration'!B29</f>
        <v>0</v>
      </c>
      <c r="G54" s="3" t="str">
        <f>IF(F54=0," ",IF(L54&gt;1,"X"," "))</f>
        <v xml:space="preserve"> </v>
      </c>
      <c r="J54" s="22">
        <f>STDEV(B11,F11,J11)</f>
        <v>0</v>
      </c>
      <c r="K54" s="22">
        <f>ABS(F54-J54)</f>
        <v>0</v>
      </c>
      <c r="L54" t="e">
        <f>ABS(K54/J54)*100</f>
        <v>#DIV/0!</v>
      </c>
      <c r="M54" s="22">
        <f>IF(F54=0,30,IF(L54&gt;1,1,0))</f>
        <v>30</v>
      </c>
      <c r="P54" s="22"/>
    </row>
    <row r="56" spans="1:18" x14ac:dyDescent="0.2">
      <c r="A56" t="s">
        <v>40</v>
      </c>
      <c r="B56" t="str">
        <f>IF(N56&gt;30,"complete worksheet",B60)</f>
        <v>complete worksheet</v>
      </c>
      <c r="M56" t="s">
        <v>42</v>
      </c>
      <c r="N56">
        <f>B48+B42+J36+F36+B36+J30+F30+B30+B23+J14+F14+B14+K50+K51+K52+R50+R51+R52+M54</f>
        <v>570</v>
      </c>
    </row>
    <row r="60" spans="1:18" x14ac:dyDescent="0.2">
      <c r="B60">
        <f>IF($N$56&lt;D60,C60,B61)</f>
        <v>0</v>
      </c>
      <c r="C60">
        <v>5</v>
      </c>
      <c r="D60">
        <v>1</v>
      </c>
    </row>
    <row r="61" spans="1:18" x14ac:dyDescent="0.2">
      <c r="B61">
        <f>IF($N$56&lt;D61,C61,B62)</f>
        <v>0</v>
      </c>
      <c r="C61">
        <v>4</v>
      </c>
      <c r="D61">
        <v>3</v>
      </c>
    </row>
    <row r="62" spans="1:18" x14ac:dyDescent="0.2">
      <c r="B62">
        <f>IF($N$56&lt;D62,C62,B63)</f>
        <v>0</v>
      </c>
      <c r="C62">
        <v>3</v>
      </c>
      <c r="D62">
        <v>5</v>
      </c>
    </row>
    <row r="63" spans="1:18" x14ac:dyDescent="0.2">
      <c r="B63">
        <f>IF($N$56&lt;D63,C63,B64)</f>
        <v>0</v>
      </c>
      <c r="C63">
        <v>2</v>
      </c>
      <c r="D63">
        <v>10</v>
      </c>
    </row>
    <row r="64" spans="1:18" x14ac:dyDescent="0.2">
      <c r="B64">
        <f>IF($N$56&lt;D64,C64,C65)</f>
        <v>0</v>
      </c>
      <c r="C64">
        <v>1</v>
      </c>
      <c r="D64">
        <v>20</v>
      </c>
    </row>
    <row r="65" spans="3:3" x14ac:dyDescent="0.2">
      <c r="C65">
        <v>0</v>
      </c>
    </row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B27" sqref="B27"/>
    </sheetView>
  </sheetViews>
  <sheetFormatPr defaultRowHeight="12.75" x14ac:dyDescent="0.2"/>
  <cols>
    <col min="1" max="1" width="29.5703125" customWidth="1"/>
    <col min="2" max="2" width="6.85546875" customWidth="1"/>
    <col min="3" max="4" width="2.28515625" customWidth="1"/>
    <col min="5" max="5" width="11" customWidth="1"/>
    <col min="6" max="6" width="2" customWidth="1"/>
    <col min="7" max="7" width="2.28515625" customWidth="1"/>
    <col min="8" max="8" width="9.42578125" customWidth="1"/>
    <col min="9" max="10" width="1.85546875" customWidth="1"/>
    <col min="11" max="11" width="12" customWidth="1"/>
    <col min="12" max="12" width="3.140625" customWidth="1"/>
    <col min="13" max="13" width="2" customWidth="1"/>
  </cols>
  <sheetData>
    <row r="1" spans="1:14" x14ac:dyDescent="0.2">
      <c r="A1" s="29" t="s">
        <v>30</v>
      </c>
      <c r="E1" s="44" t="s">
        <v>32</v>
      </c>
    </row>
    <row r="2" spans="1:14" ht="13.5" thickBot="1" x14ac:dyDescent="0.25">
      <c r="A2" s="33">
        <f>'beaker check'!A2</f>
        <v>0</v>
      </c>
      <c r="B2" s="33">
        <f>'beaker check'!B2</f>
        <v>0</v>
      </c>
      <c r="E2" s="45">
        <f>'beaker check'!F2</f>
        <v>0</v>
      </c>
    </row>
    <row r="3" spans="1:14" ht="24.95" customHeight="1" thickBot="1" x14ac:dyDescent="0.3">
      <c r="A3" s="27" t="s">
        <v>7</v>
      </c>
      <c r="B3" s="28"/>
      <c r="C3" s="28"/>
      <c r="D3" s="30"/>
    </row>
    <row r="5" spans="1:14" ht="14.25" x14ac:dyDescent="0.2">
      <c r="A5" t="s">
        <v>8</v>
      </c>
      <c r="B5" s="21"/>
      <c r="C5" s="7" t="s">
        <v>20</v>
      </c>
      <c r="D5" s="7"/>
    </row>
    <row r="6" spans="1:14" ht="38.25" customHeight="1" x14ac:dyDescent="0.2">
      <c r="E6" s="2" t="s">
        <v>3</v>
      </c>
      <c r="F6" s="2"/>
      <c r="H6" t="s">
        <v>21</v>
      </c>
      <c r="K6" s="2" t="s">
        <v>22</v>
      </c>
      <c r="L6" s="2"/>
      <c r="M6" s="2"/>
    </row>
    <row r="7" spans="1:14" x14ac:dyDescent="0.2">
      <c r="A7" t="s">
        <v>9</v>
      </c>
      <c r="B7" s="53"/>
      <c r="C7" s="5" t="s">
        <v>17</v>
      </c>
    </row>
    <row r="8" spans="1:14" ht="14.25" x14ac:dyDescent="0.2">
      <c r="A8" t="s">
        <v>10</v>
      </c>
      <c r="B8" s="53"/>
      <c r="C8" s="5" t="s">
        <v>17</v>
      </c>
      <c r="D8" s="3" t="str">
        <f t="shared" ref="D8:D13" si="0">IF(B8&lt;B7,"X"," ")</f>
        <v xml:space="preserve"> </v>
      </c>
      <c r="E8" s="53"/>
      <c r="F8" s="5" t="s">
        <v>17</v>
      </c>
      <c r="G8" s="3" t="str">
        <f>'cyl check'!G8</f>
        <v/>
      </c>
      <c r="H8" s="21"/>
      <c r="I8" s="5" t="s">
        <v>17</v>
      </c>
      <c r="J8" s="3" t="str">
        <f>'cyl check'!N8</f>
        <v/>
      </c>
      <c r="K8" s="46"/>
      <c r="L8" s="5" t="s">
        <v>18</v>
      </c>
      <c r="M8" s="3" t="str">
        <f>'cyl check'!U8</f>
        <v/>
      </c>
    </row>
    <row r="9" spans="1:14" ht="14.25" x14ac:dyDescent="0.2">
      <c r="A9" t="s">
        <v>11</v>
      </c>
      <c r="B9" s="53"/>
      <c r="C9" s="5" t="s">
        <v>17</v>
      </c>
      <c r="D9" s="3" t="str">
        <f t="shared" si="0"/>
        <v xml:space="preserve"> </v>
      </c>
      <c r="E9" s="53"/>
      <c r="F9" s="5" t="s">
        <v>17</v>
      </c>
      <c r="G9" s="3" t="str">
        <f>'cyl check'!G9</f>
        <v/>
      </c>
      <c r="H9" s="21"/>
      <c r="I9" s="5" t="s">
        <v>17</v>
      </c>
      <c r="J9" s="3" t="str">
        <f>'cyl check'!N9</f>
        <v/>
      </c>
      <c r="K9" s="46"/>
      <c r="L9" s="5" t="s">
        <v>18</v>
      </c>
      <c r="M9" s="3" t="str">
        <f>'cyl check'!U9</f>
        <v/>
      </c>
    </row>
    <row r="10" spans="1:14" ht="14.25" x14ac:dyDescent="0.2">
      <c r="A10" t="s">
        <v>12</v>
      </c>
      <c r="B10" s="53"/>
      <c r="C10" s="5" t="s">
        <v>17</v>
      </c>
      <c r="D10" s="3" t="str">
        <f t="shared" si="0"/>
        <v xml:space="preserve"> </v>
      </c>
      <c r="E10" s="53"/>
      <c r="F10" s="5" t="s">
        <v>17</v>
      </c>
      <c r="G10" s="3" t="str">
        <f>'cyl check'!G10</f>
        <v/>
      </c>
      <c r="H10" s="21"/>
      <c r="I10" s="5" t="s">
        <v>17</v>
      </c>
      <c r="J10" s="3" t="str">
        <f>'cyl check'!N10</f>
        <v/>
      </c>
      <c r="K10" s="46"/>
      <c r="L10" s="5" t="s">
        <v>18</v>
      </c>
      <c r="M10" s="3" t="str">
        <f>'cyl check'!U10</f>
        <v/>
      </c>
    </row>
    <row r="11" spans="1:14" ht="14.25" x14ac:dyDescent="0.2">
      <c r="A11" t="s">
        <v>13</v>
      </c>
      <c r="B11" s="53"/>
      <c r="C11" s="5" t="s">
        <v>17</v>
      </c>
      <c r="D11" s="3" t="str">
        <f t="shared" si="0"/>
        <v xml:space="preserve"> </v>
      </c>
      <c r="E11" s="53"/>
      <c r="F11" s="5" t="s">
        <v>17</v>
      </c>
      <c r="G11" s="3" t="str">
        <f>'cyl check'!G11</f>
        <v/>
      </c>
      <c r="H11" s="21"/>
      <c r="I11" s="5" t="s">
        <v>17</v>
      </c>
      <c r="J11" s="3" t="str">
        <f>'cyl check'!N11</f>
        <v/>
      </c>
      <c r="K11" s="46"/>
      <c r="L11" s="5" t="s">
        <v>18</v>
      </c>
      <c r="M11" s="3" t="str">
        <f>'cyl check'!U11</f>
        <v/>
      </c>
    </row>
    <row r="12" spans="1:14" ht="14.25" x14ac:dyDescent="0.2">
      <c r="A12" t="s">
        <v>14</v>
      </c>
      <c r="B12" s="53"/>
      <c r="C12" s="5" t="s">
        <v>17</v>
      </c>
      <c r="D12" s="3" t="str">
        <f t="shared" si="0"/>
        <v xml:space="preserve"> </v>
      </c>
      <c r="E12" s="53"/>
      <c r="F12" s="5" t="s">
        <v>17</v>
      </c>
      <c r="G12" s="3" t="str">
        <f>'cyl check'!G12</f>
        <v/>
      </c>
      <c r="H12" s="21"/>
      <c r="I12" s="5" t="s">
        <v>17</v>
      </c>
      <c r="J12" s="3" t="str">
        <f>'cyl check'!N12</f>
        <v/>
      </c>
      <c r="K12" s="46"/>
      <c r="L12" s="5" t="s">
        <v>18</v>
      </c>
      <c r="M12" s="3" t="str">
        <f>'cyl check'!U12</f>
        <v/>
      </c>
    </row>
    <row r="13" spans="1:14" ht="14.25" x14ac:dyDescent="0.2">
      <c r="A13" t="s">
        <v>15</v>
      </c>
      <c r="B13" s="53"/>
      <c r="C13" s="5" t="s">
        <v>17</v>
      </c>
      <c r="D13" s="3" t="str">
        <f t="shared" si="0"/>
        <v xml:space="preserve"> </v>
      </c>
      <c r="E13" s="53"/>
      <c r="F13" s="5" t="s">
        <v>17</v>
      </c>
      <c r="G13" s="3" t="str">
        <f>'cyl check'!G13</f>
        <v/>
      </c>
      <c r="H13" s="21"/>
      <c r="I13" s="5" t="s">
        <v>17</v>
      </c>
      <c r="J13" s="3" t="str">
        <f>'cyl check'!N13</f>
        <v/>
      </c>
      <c r="K13" s="46"/>
      <c r="L13" s="5" t="s">
        <v>18</v>
      </c>
      <c r="M13" s="3" t="str">
        <f>'cyl check'!U13</f>
        <v/>
      </c>
    </row>
    <row r="15" spans="1:14" x14ac:dyDescent="0.2">
      <c r="A15" t="s">
        <v>19</v>
      </c>
      <c r="B15" s="6"/>
      <c r="C15" s="6"/>
      <c r="D15" s="6"/>
      <c r="E15" s="21"/>
      <c r="F15" s="5" t="s">
        <v>17</v>
      </c>
      <c r="G15" s="3" t="str">
        <f>'cyl check'!G15</f>
        <v/>
      </c>
      <c r="H15" s="48"/>
      <c r="I15" s="6"/>
      <c r="J15" s="8"/>
      <c r="K15" s="49"/>
      <c r="L15" s="6"/>
      <c r="M15" s="8"/>
      <c r="N15" s="6"/>
    </row>
    <row r="18" spans="1:14" ht="14.25" x14ac:dyDescent="0.2">
      <c r="A18" t="s">
        <v>23</v>
      </c>
      <c r="E18" s="21"/>
      <c r="F18" s="5" t="s">
        <v>18</v>
      </c>
      <c r="G18" s="3" t="str">
        <f>'cyl check'!G18</f>
        <v/>
      </c>
    </row>
    <row r="19" spans="1:14" x14ac:dyDescent="0.2">
      <c r="A19" t="s">
        <v>16</v>
      </c>
      <c r="E19" s="21"/>
      <c r="F19" s="5" t="s">
        <v>17</v>
      </c>
      <c r="G19" s="3" t="str">
        <f>'cyl check'!G19</f>
        <v/>
      </c>
    </row>
    <row r="21" spans="1:14" x14ac:dyDescent="0.2">
      <c r="A21" t="s">
        <v>47</v>
      </c>
      <c r="E21" s="21"/>
      <c r="F21" s="5" t="s">
        <v>17</v>
      </c>
      <c r="G21" t="str">
        <f>'cyl check'!G21</f>
        <v/>
      </c>
      <c r="H21" t="s">
        <v>50</v>
      </c>
      <c r="K21" s="21"/>
      <c r="L21" s="5" t="s">
        <v>17</v>
      </c>
      <c r="M21" t="str">
        <f>'cyl check'!N21</f>
        <v/>
      </c>
      <c r="N21" t="str">
        <f>IF(E21&gt;K21,"enter lower value first","")</f>
        <v/>
      </c>
    </row>
    <row r="22" spans="1:14" x14ac:dyDescent="0.2">
      <c r="A22" t="s">
        <v>48</v>
      </c>
      <c r="E22" s="21"/>
      <c r="F22" s="5" t="s">
        <v>17</v>
      </c>
      <c r="G22" t="str">
        <f>'cyl check'!G22</f>
        <v/>
      </c>
      <c r="H22" t="s">
        <v>50</v>
      </c>
      <c r="K22" s="21"/>
      <c r="L22" s="5" t="s">
        <v>17</v>
      </c>
      <c r="M22" t="str">
        <f>'cyl check'!N22</f>
        <v/>
      </c>
    </row>
    <row r="23" spans="1:14" x14ac:dyDescent="0.2">
      <c r="A23" t="s">
        <v>49</v>
      </c>
      <c r="E23" s="21"/>
      <c r="F23" s="5" t="s">
        <v>17</v>
      </c>
      <c r="G23" t="str">
        <f>'cyl check'!G23</f>
        <v/>
      </c>
      <c r="H23" t="s">
        <v>50</v>
      </c>
      <c r="K23" s="21"/>
      <c r="L23" s="5" t="s">
        <v>17</v>
      </c>
      <c r="M23" t="str">
        <f>'cyl check'!N23</f>
        <v/>
      </c>
    </row>
    <row r="25" spans="1:14" x14ac:dyDescent="0.2">
      <c r="A25" s="55" t="s">
        <v>51</v>
      </c>
      <c r="E25" s="21"/>
      <c r="F25" s="5" t="s">
        <v>17</v>
      </c>
      <c r="G25" t="str">
        <f>'cyl check'!G26</f>
        <v/>
      </c>
    </row>
    <row r="27" spans="1:14" x14ac:dyDescent="0.2">
      <c r="A27" t="s">
        <v>43</v>
      </c>
      <c r="B27" t="str">
        <f>'cyl check'!B28</f>
        <v>complete worksheet</v>
      </c>
    </row>
  </sheetData>
  <sheetProtection selectLockedCell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5" workbookViewId="0">
      <selection activeCell="K11" sqref="K11"/>
    </sheetView>
  </sheetViews>
  <sheetFormatPr defaultRowHeight="12.75" x14ac:dyDescent="0.2"/>
  <cols>
    <col min="1" max="1" width="34.42578125" customWidth="1"/>
    <col min="3" max="3" width="2.5703125" customWidth="1"/>
    <col min="4" max="4" width="3.140625" customWidth="1"/>
    <col min="6" max="6" width="2.7109375" customWidth="1"/>
    <col min="7" max="7" width="3" customWidth="1"/>
    <col min="9" max="9" width="2" customWidth="1"/>
    <col min="10" max="10" width="2.85546875" customWidth="1"/>
    <col min="12" max="13" width="2.85546875" customWidth="1"/>
  </cols>
  <sheetData>
    <row r="1" spans="1:13" x14ac:dyDescent="0.2">
      <c r="A1" s="29" t="s">
        <v>30</v>
      </c>
      <c r="B1" s="29" t="s">
        <v>32</v>
      </c>
    </row>
    <row r="2" spans="1:13" ht="13.5" thickBot="1" x14ac:dyDescent="0.25">
      <c r="A2" s="33">
        <f>'beaker check'!A2</f>
        <v>0</v>
      </c>
      <c r="B2" s="33">
        <f>'beaker check'!B2</f>
        <v>0</v>
      </c>
    </row>
    <row r="3" spans="1:13" ht="16.5" thickBot="1" x14ac:dyDescent="0.3">
      <c r="A3" s="27" t="s">
        <v>54</v>
      </c>
      <c r="B3" s="28"/>
      <c r="C3" s="28"/>
      <c r="D3" s="30"/>
    </row>
    <row r="5" spans="1:13" ht="14.25" x14ac:dyDescent="0.2">
      <c r="A5" t="s">
        <v>8</v>
      </c>
      <c r="B5" s="21"/>
      <c r="C5" s="7" t="s">
        <v>20</v>
      </c>
      <c r="D5" s="7"/>
    </row>
    <row r="6" spans="1:13" ht="38.25" x14ac:dyDescent="0.2">
      <c r="E6" s="2" t="s">
        <v>3</v>
      </c>
      <c r="F6" s="2"/>
      <c r="H6" t="s">
        <v>21</v>
      </c>
      <c r="K6" s="2" t="s">
        <v>22</v>
      </c>
      <c r="L6" s="2"/>
      <c r="M6" s="2"/>
    </row>
    <row r="7" spans="1:13" x14ac:dyDescent="0.2">
      <c r="A7" t="s">
        <v>9</v>
      </c>
      <c r="B7" s="21"/>
      <c r="C7" s="5" t="s">
        <v>17</v>
      </c>
    </row>
    <row r="8" spans="1:13" ht="14.25" x14ac:dyDescent="0.2">
      <c r="A8" t="s">
        <v>10</v>
      </c>
      <c r="B8" s="21"/>
      <c r="C8" s="5" t="s">
        <v>17</v>
      </c>
      <c r="D8" s="3" t="str">
        <f t="shared" ref="D8:D11" si="0">IF(B8&lt;B7,"X"," ")</f>
        <v xml:space="preserve"> </v>
      </c>
      <c r="E8" s="21"/>
      <c r="F8" s="5" t="s">
        <v>17</v>
      </c>
      <c r="G8" s="3" t="str">
        <f>'pipet check'!G8</f>
        <v/>
      </c>
      <c r="H8" s="21"/>
      <c r="I8" s="5" t="s">
        <v>17</v>
      </c>
      <c r="J8" s="3" t="str">
        <f>'pipet check'!N8</f>
        <v/>
      </c>
      <c r="K8" s="21"/>
      <c r="L8" s="5" t="s">
        <v>18</v>
      </c>
      <c r="M8" s="3" t="str">
        <f>'pipet check'!U8</f>
        <v/>
      </c>
    </row>
    <row r="9" spans="1:13" ht="14.25" x14ac:dyDescent="0.2">
      <c r="A9" t="s">
        <v>11</v>
      </c>
      <c r="B9" s="21"/>
      <c r="C9" s="5" t="s">
        <v>17</v>
      </c>
      <c r="D9" s="3" t="str">
        <f t="shared" si="0"/>
        <v xml:space="preserve"> </v>
      </c>
      <c r="E9" s="21"/>
      <c r="F9" s="5" t="s">
        <v>17</v>
      </c>
      <c r="G9" s="3" t="str">
        <f>'pipet check'!G9</f>
        <v/>
      </c>
      <c r="H9" s="21"/>
      <c r="I9" s="5" t="s">
        <v>17</v>
      </c>
      <c r="J9" s="3" t="str">
        <f>'pipet check'!N9</f>
        <v/>
      </c>
      <c r="K9" s="21"/>
      <c r="L9" s="5" t="s">
        <v>18</v>
      </c>
      <c r="M9" s="3" t="str">
        <f>'pipet check'!U9</f>
        <v/>
      </c>
    </row>
    <row r="10" spans="1:13" ht="14.25" x14ac:dyDescent="0.2">
      <c r="A10" t="s">
        <v>12</v>
      </c>
      <c r="B10" s="21"/>
      <c r="C10" s="5" t="s">
        <v>17</v>
      </c>
      <c r="D10" s="3" t="str">
        <f t="shared" si="0"/>
        <v xml:space="preserve"> </v>
      </c>
      <c r="E10" s="21"/>
      <c r="F10" s="5" t="s">
        <v>17</v>
      </c>
      <c r="G10" s="3" t="str">
        <f>'pipet check'!G10</f>
        <v/>
      </c>
      <c r="H10" s="21"/>
      <c r="I10" s="5" t="s">
        <v>17</v>
      </c>
      <c r="J10" s="3" t="str">
        <f>'pipet check'!N10</f>
        <v/>
      </c>
      <c r="K10" s="21"/>
      <c r="L10" s="5" t="s">
        <v>18</v>
      </c>
      <c r="M10" s="3" t="str">
        <f>'pipet check'!U10</f>
        <v/>
      </c>
    </row>
    <row r="11" spans="1:13" ht="14.25" x14ac:dyDescent="0.2">
      <c r="A11" t="s">
        <v>13</v>
      </c>
      <c r="B11" s="21"/>
      <c r="C11" s="5" t="s">
        <v>17</v>
      </c>
      <c r="D11" s="3" t="str">
        <f t="shared" si="0"/>
        <v xml:space="preserve"> </v>
      </c>
      <c r="E11" s="21"/>
      <c r="F11" s="5" t="s">
        <v>17</v>
      </c>
      <c r="G11" s="3" t="str">
        <f>'pipet check'!G11</f>
        <v/>
      </c>
      <c r="H11" s="21"/>
      <c r="I11" s="5" t="s">
        <v>17</v>
      </c>
      <c r="J11" s="3" t="str">
        <f>'pipet check'!N11</f>
        <v/>
      </c>
      <c r="K11" s="21"/>
      <c r="L11" s="5" t="s">
        <v>18</v>
      </c>
      <c r="M11" s="3" t="str">
        <f>'pipet check'!U11</f>
        <v/>
      </c>
    </row>
    <row r="12" spans="1:13" x14ac:dyDescent="0.2">
      <c r="G12" s="3"/>
      <c r="J12" s="3"/>
      <c r="M12" s="3"/>
    </row>
    <row r="13" spans="1:13" x14ac:dyDescent="0.2">
      <c r="A13" t="s">
        <v>19</v>
      </c>
      <c r="B13" s="6"/>
      <c r="C13" s="6"/>
      <c r="D13" s="6"/>
      <c r="E13" s="21"/>
      <c r="F13" s="5" t="s">
        <v>17</v>
      </c>
      <c r="G13" s="3" t="str">
        <f>'pipet check'!G13</f>
        <v/>
      </c>
      <c r="H13" s="48"/>
      <c r="I13" s="6"/>
      <c r="J13" s="8"/>
      <c r="K13" s="48"/>
      <c r="L13" s="6"/>
      <c r="M13" s="3"/>
    </row>
    <row r="14" spans="1:13" x14ac:dyDescent="0.2">
      <c r="G14" s="3"/>
      <c r="J14" s="3"/>
    </row>
    <row r="15" spans="1:13" x14ac:dyDescent="0.2">
      <c r="G15" s="3"/>
      <c r="J15" s="3"/>
    </row>
    <row r="16" spans="1:13" ht="14.25" x14ac:dyDescent="0.2">
      <c r="A16" t="s">
        <v>23</v>
      </c>
      <c r="E16" s="21"/>
      <c r="F16" s="5" t="s">
        <v>18</v>
      </c>
      <c r="G16" s="3" t="str">
        <f>'pipet check'!G16</f>
        <v/>
      </c>
      <c r="J16" s="3"/>
    </row>
    <row r="17" spans="1:12" x14ac:dyDescent="0.2">
      <c r="A17" t="s">
        <v>16</v>
      </c>
      <c r="E17" s="21"/>
      <c r="F17" s="65" t="s">
        <v>86</v>
      </c>
      <c r="G17" s="3" t="str">
        <f>'pipet check'!G17</f>
        <v/>
      </c>
      <c r="J17" s="3"/>
    </row>
    <row r="18" spans="1:12" x14ac:dyDescent="0.2">
      <c r="G18" s="3"/>
      <c r="J18" s="3"/>
    </row>
    <row r="19" spans="1:12" x14ac:dyDescent="0.2">
      <c r="A19" t="s">
        <v>47</v>
      </c>
      <c r="E19" s="21"/>
      <c r="F19" s="65" t="s">
        <v>17</v>
      </c>
      <c r="G19" s="3" t="str">
        <f>'pipet check'!G19</f>
        <v/>
      </c>
      <c r="H19" s="55" t="s">
        <v>50</v>
      </c>
      <c r="J19" s="3" t="str">
        <f>'pipet check'!N19</f>
        <v/>
      </c>
      <c r="K19" s="21"/>
      <c r="L19" s="65" t="s">
        <v>17</v>
      </c>
    </row>
    <row r="20" spans="1:12" x14ac:dyDescent="0.2">
      <c r="A20" t="s">
        <v>48</v>
      </c>
      <c r="E20" s="21"/>
      <c r="F20" s="65" t="s">
        <v>17</v>
      </c>
      <c r="G20" s="3" t="str">
        <f>'pipet check'!G20</f>
        <v/>
      </c>
      <c r="H20" s="55" t="s">
        <v>50</v>
      </c>
      <c r="J20" s="3" t="str">
        <f>'pipet check'!N20</f>
        <v/>
      </c>
      <c r="K20" s="21"/>
      <c r="L20" s="65" t="s">
        <v>17</v>
      </c>
    </row>
    <row r="21" spans="1:12" x14ac:dyDescent="0.2">
      <c r="A21" t="s">
        <v>49</v>
      </c>
      <c r="E21" s="21"/>
      <c r="F21" s="65" t="s">
        <v>17</v>
      </c>
      <c r="G21" s="3" t="str">
        <f>'pipet check'!G21</f>
        <v/>
      </c>
      <c r="H21" s="55" t="s">
        <v>50</v>
      </c>
      <c r="J21" s="3" t="str">
        <f>'pipet check'!N21</f>
        <v/>
      </c>
      <c r="K21" s="21"/>
      <c r="L21" s="65" t="s">
        <v>17</v>
      </c>
    </row>
    <row r="22" spans="1:12" x14ac:dyDescent="0.2">
      <c r="G22" s="3"/>
    </row>
    <row r="23" spans="1:12" x14ac:dyDescent="0.2">
      <c r="G23" s="3"/>
    </row>
    <row r="24" spans="1:12" x14ac:dyDescent="0.2">
      <c r="A24" s="55" t="s">
        <v>51</v>
      </c>
      <c r="E24" s="21"/>
      <c r="F24" s="65" t="s">
        <v>17</v>
      </c>
      <c r="G24" s="3" t="str">
        <f>'pipet check'!G24</f>
        <v/>
      </c>
    </row>
    <row r="26" spans="1:12" x14ac:dyDescent="0.2">
      <c r="A26" t="s">
        <v>43</v>
      </c>
      <c r="B26" t="str">
        <f>'pipet check'!B26</f>
        <v>complete worksheet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13" workbookViewId="0">
      <selection activeCell="A28" sqref="A28:R37"/>
    </sheetView>
  </sheetViews>
  <sheetFormatPr defaultRowHeight="12.75" x14ac:dyDescent="0.2"/>
  <cols>
    <col min="1" max="1" width="29.5703125" customWidth="1"/>
    <col min="2" max="2" width="6.85546875" customWidth="1"/>
    <col min="3" max="3" width="2.28515625" customWidth="1"/>
    <col min="4" max="4" width="2.7109375" customWidth="1"/>
    <col min="5" max="5" width="10.85546875" customWidth="1"/>
    <col min="6" max="7" width="2" customWidth="1"/>
    <col min="8" max="8" width="2.28515625" customWidth="1"/>
    <col min="9" max="9" width="5.5703125" customWidth="1"/>
    <col min="10" max="10" width="5.140625" customWidth="1"/>
    <col min="11" max="11" width="5.85546875" customWidth="1"/>
    <col min="12" max="12" width="5.28515625" customWidth="1"/>
    <col min="13" max="14" width="1.85546875" customWidth="1"/>
    <col min="15" max="15" width="2.7109375" customWidth="1"/>
    <col min="16" max="16" width="5.5703125" customWidth="1"/>
    <col min="17" max="18" width="6.28515625" customWidth="1"/>
    <col min="19" max="19" width="5.140625" customWidth="1"/>
    <col min="20" max="20" width="3.140625" customWidth="1"/>
    <col min="21" max="21" width="2" customWidth="1"/>
    <col min="22" max="22" width="6" customWidth="1"/>
    <col min="23" max="23" width="5.710937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4.95" customHeight="1" thickBot="1" x14ac:dyDescent="0.3">
      <c r="A3" s="27" t="s">
        <v>7</v>
      </c>
      <c r="B3" s="28"/>
      <c r="C3" s="28"/>
      <c r="D3" s="30"/>
      <c r="I3" s="2" t="s">
        <v>37</v>
      </c>
      <c r="J3" s="2" t="s">
        <v>36</v>
      </c>
      <c r="K3" s="2" t="s">
        <v>41</v>
      </c>
      <c r="P3" s="2" t="s">
        <v>38</v>
      </c>
      <c r="Q3" s="2" t="s">
        <v>36</v>
      </c>
      <c r="R3" s="2" t="s">
        <v>41</v>
      </c>
      <c r="V3" s="2" t="s">
        <v>39</v>
      </c>
      <c r="W3" s="2" t="s">
        <v>36</v>
      </c>
      <c r="X3" s="2" t="s">
        <v>41</v>
      </c>
    </row>
    <row r="5" spans="1:24" ht="14.25" x14ac:dyDescent="0.2">
      <c r="A5" t="s">
        <v>8</v>
      </c>
      <c r="B5" s="21">
        <f>'graduated cylinder calibration'!B5</f>
        <v>0</v>
      </c>
      <c r="C5" s="7" t="s">
        <v>20</v>
      </c>
      <c r="D5" s="7"/>
    </row>
    <row r="6" spans="1:24" ht="38.25" customHeight="1" x14ac:dyDescent="0.2">
      <c r="E6" s="2" t="s">
        <v>3</v>
      </c>
      <c r="F6" s="2"/>
      <c r="L6" t="s">
        <v>21</v>
      </c>
      <c r="S6" s="2" t="s">
        <v>22</v>
      </c>
      <c r="T6" s="2"/>
      <c r="U6" s="2"/>
    </row>
    <row r="7" spans="1:24" x14ac:dyDescent="0.2">
      <c r="A7" t="s">
        <v>9</v>
      </c>
      <c r="B7" s="21">
        <f>'graduated cylinder calibration'!B7</f>
        <v>0</v>
      </c>
      <c r="C7" s="5" t="s">
        <v>17</v>
      </c>
    </row>
    <row r="8" spans="1:24" ht="14.25" x14ac:dyDescent="0.2">
      <c r="A8" t="s">
        <v>10</v>
      </c>
      <c r="B8" s="21">
        <f>'graduated cylinder calibration'!B8</f>
        <v>0</v>
      </c>
      <c r="C8" s="5" t="s">
        <v>17</v>
      </c>
      <c r="D8" s="3" t="str">
        <f t="shared" ref="D8:D13" si="0">IF(B8&lt;B7,"X"," ")</f>
        <v xml:space="preserve"> </v>
      </c>
      <c r="E8" s="21">
        <f>'graduated cylinder calibration'!E8</f>
        <v>0</v>
      </c>
      <c r="F8" s="5" t="s">
        <v>17</v>
      </c>
      <c r="G8" s="3" t="str">
        <f t="shared" ref="G8:G13" si="1">IF(E8=0,"",IF(J8&gt;1,"X",IF(E8&lt;0,"??"," ")))</f>
        <v/>
      </c>
      <c r="H8" s="3"/>
      <c r="I8">
        <f t="shared" ref="I8:I13" si="2">B8-B7</f>
        <v>0</v>
      </c>
      <c r="J8" t="e">
        <f>(ABS(E8-I8))*100/I8</f>
        <v>#DIV/0!</v>
      </c>
      <c r="K8">
        <f t="shared" ref="K8:K13" si="3">IF(E8=0,30,IF(J8&lt;1,0,1))</f>
        <v>30</v>
      </c>
      <c r="L8" s="21">
        <f>'graduated cylinder calibration'!H8</f>
        <v>0</v>
      </c>
      <c r="M8" s="5" t="s">
        <v>17</v>
      </c>
      <c r="N8" s="3" t="str">
        <f t="shared" ref="N8:N13" si="4">IF(L8=0,"",IF(Q8&gt;1,"X"," "))</f>
        <v/>
      </c>
      <c r="O8" s="3"/>
      <c r="P8">
        <f t="shared" ref="P8:P13" si="5">ABS(I8-$I$15)</f>
        <v>0</v>
      </c>
      <c r="Q8" t="e">
        <f t="shared" ref="Q8:Q13" si="6">(ABS(P8-L8))*100/P8</f>
        <v>#DIV/0!</v>
      </c>
      <c r="R8">
        <f t="shared" ref="R8:R13" si="7">IF(L8=0,30,IF(Q8&lt;1,0,1))</f>
        <v>30</v>
      </c>
      <c r="S8" s="21">
        <f>'graduated cylinder calibration'!K8</f>
        <v>0</v>
      </c>
      <c r="T8" s="5" t="s">
        <v>18</v>
      </c>
      <c r="U8" s="3" t="str">
        <f t="shared" ref="U8:U13" si="8">IF(S8=0,"",IF(W8&gt;1,"X"," "))</f>
        <v/>
      </c>
      <c r="V8">
        <f t="shared" ref="V8:V13" si="9">P8*P8</f>
        <v>0</v>
      </c>
      <c r="W8" t="e">
        <f t="shared" ref="W8:W13" si="10">(ABS(S8-V8))*100/V8</f>
        <v>#DIV/0!</v>
      </c>
      <c r="X8">
        <f t="shared" ref="X8:X13" si="11">IF(S8=0,30,IF(W8&lt;1,0,1))</f>
        <v>30</v>
      </c>
    </row>
    <row r="9" spans="1:24" ht="14.25" x14ac:dyDescent="0.2">
      <c r="A9" t="s">
        <v>11</v>
      </c>
      <c r="B9" s="21">
        <f>'graduated cylinder calibration'!B9</f>
        <v>0</v>
      </c>
      <c r="C9" s="5" t="s">
        <v>17</v>
      </c>
      <c r="D9" s="3" t="str">
        <f t="shared" si="0"/>
        <v xml:space="preserve"> </v>
      </c>
      <c r="E9" s="21">
        <f>'graduated cylinder calibration'!E9</f>
        <v>0</v>
      </c>
      <c r="F9" s="5" t="s">
        <v>17</v>
      </c>
      <c r="G9" s="3" t="str">
        <f t="shared" si="1"/>
        <v/>
      </c>
      <c r="H9" s="3"/>
      <c r="I9">
        <f t="shared" si="2"/>
        <v>0</v>
      </c>
      <c r="J9" t="e">
        <f t="shared" ref="J9:J15" si="12">(ABS(E9-I9))*100/I9</f>
        <v>#DIV/0!</v>
      </c>
      <c r="K9">
        <f t="shared" si="3"/>
        <v>30</v>
      </c>
      <c r="L9" s="21">
        <f>'graduated cylinder calibration'!H9</f>
        <v>0</v>
      </c>
      <c r="M9" s="5" t="s">
        <v>17</v>
      </c>
      <c r="N9" s="3" t="str">
        <f t="shared" si="4"/>
        <v/>
      </c>
      <c r="O9" s="3"/>
      <c r="P9">
        <f t="shared" si="5"/>
        <v>0</v>
      </c>
      <c r="Q9" t="e">
        <f t="shared" si="6"/>
        <v>#DIV/0!</v>
      </c>
      <c r="R9">
        <f t="shared" si="7"/>
        <v>30</v>
      </c>
      <c r="S9" s="21">
        <f>'graduated cylinder calibration'!K9</f>
        <v>0</v>
      </c>
      <c r="T9" s="5" t="s">
        <v>18</v>
      </c>
      <c r="U9" s="3" t="str">
        <f t="shared" si="8"/>
        <v/>
      </c>
      <c r="V9">
        <f t="shared" si="9"/>
        <v>0</v>
      </c>
      <c r="W9" t="e">
        <f t="shared" si="10"/>
        <v>#DIV/0!</v>
      </c>
      <c r="X9">
        <f t="shared" si="11"/>
        <v>30</v>
      </c>
    </row>
    <row r="10" spans="1:24" ht="14.25" x14ac:dyDescent="0.2">
      <c r="A10" t="s">
        <v>12</v>
      </c>
      <c r="B10" s="21">
        <f>'graduated cylinder calibration'!B10</f>
        <v>0</v>
      </c>
      <c r="C10" s="5" t="s">
        <v>17</v>
      </c>
      <c r="D10" s="3" t="str">
        <f t="shared" si="0"/>
        <v xml:space="preserve"> </v>
      </c>
      <c r="E10" s="21">
        <f>'graduated cylinder calibration'!E10</f>
        <v>0</v>
      </c>
      <c r="F10" s="5" t="s">
        <v>17</v>
      </c>
      <c r="G10" s="3" t="str">
        <f t="shared" si="1"/>
        <v/>
      </c>
      <c r="H10" s="3"/>
      <c r="I10">
        <f t="shared" si="2"/>
        <v>0</v>
      </c>
      <c r="J10" t="e">
        <f t="shared" si="12"/>
        <v>#DIV/0!</v>
      </c>
      <c r="K10">
        <f t="shared" si="3"/>
        <v>30</v>
      </c>
      <c r="L10" s="21">
        <f>'graduated cylinder calibration'!H10</f>
        <v>0</v>
      </c>
      <c r="M10" s="5" t="s">
        <v>17</v>
      </c>
      <c r="N10" s="3" t="str">
        <f t="shared" si="4"/>
        <v/>
      </c>
      <c r="O10" s="3"/>
      <c r="P10">
        <f t="shared" si="5"/>
        <v>0</v>
      </c>
      <c r="Q10" t="e">
        <f t="shared" si="6"/>
        <v>#DIV/0!</v>
      </c>
      <c r="R10">
        <f t="shared" si="7"/>
        <v>30</v>
      </c>
      <c r="S10" s="21">
        <f>'graduated cylinder calibration'!K10</f>
        <v>0</v>
      </c>
      <c r="T10" s="5" t="s">
        <v>18</v>
      </c>
      <c r="U10" s="3" t="str">
        <f t="shared" si="8"/>
        <v/>
      </c>
      <c r="V10">
        <f t="shared" si="9"/>
        <v>0</v>
      </c>
      <c r="W10" t="e">
        <f t="shared" si="10"/>
        <v>#DIV/0!</v>
      </c>
      <c r="X10">
        <f t="shared" si="11"/>
        <v>30</v>
      </c>
    </row>
    <row r="11" spans="1:24" ht="14.25" x14ac:dyDescent="0.2">
      <c r="A11" t="s">
        <v>13</v>
      </c>
      <c r="B11" s="21">
        <f>'graduated cylinder calibration'!B11</f>
        <v>0</v>
      </c>
      <c r="C11" s="5" t="s">
        <v>17</v>
      </c>
      <c r="D11" s="3" t="str">
        <f t="shared" si="0"/>
        <v xml:space="preserve"> </v>
      </c>
      <c r="E11" s="21">
        <f>'graduated cylinder calibration'!E11</f>
        <v>0</v>
      </c>
      <c r="F11" s="5" t="s">
        <v>17</v>
      </c>
      <c r="G11" s="3" t="str">
        <f t="shared" si="1"/>
        <v/>
      </c>
      <c r="H11" s="3"/>
      <c r="I11">
        <f t="shared" si="2"/>
        <v>0</v>
      </c>
      <c r="J11" t="e">
        <f t="shared" si="12"/>
        <v>#DIV/0!</v>
      </c>
      <c r="K11">
        <f t="shared" si="3"/>
        <v>30</v>
      </c>
      <c r="L11" s="21">
        <f>'graduated cylinder calibration'!H11</f>
        <v>0</v>
      </c>
      <c r="M11" s="5" t="s">
        <v>17</v>
      </c>
      <c r="N11" s="3" t="str">
        <f t="shared" si="4"/>
        <v/>
      </c>
      <c r="O11" s="3"/>
      <c r="P11">
        <f t="shared" si="5"/>
        <v>0</v>
      </c>
      <c r="Q11" t="e">
        <f t="shared" si="6"/>
        <v>#DIV/0!</v>
      </c>
      <c r="R11">
        <f t="shared" si="7"/>
        <v>30</v>
      </c>
      <c r="S11" s="21">
        <f>'graduated cylinder calibration'!K11</f>
        <v>0</v>
      </c>
      <c r="T11" s="5" t="s">
        <v>18</v>
      </c>
      <c r="U11" s="3" t="str">
        <f t="shared" si="8"/>
        <v/>
      </c>
      <c r="V11">
        <f t="shared" si="9"/>
        <v>0</v>
      </c>
      <c r="W11" t="e">
        <f t="shared" si="10"/>
        <v>#DIV/0!</v>
      </c>
      <c r="X11">
        <f t="shared" si="11"/>
        <v>30</v>
      </c>
    </row>
    <row r="12" spans="1:24" ht="14.25" x14ac:dyDescent="0.2">
      <c r="A12" t="s">
        <v>14</v>
      </c>
      <c r="B12" s="21">
        <f>'graduated cylinder calibration'!B12</f>
        <v>0</v>
      </c>
      <c r="C12" s="5" t="s">
        <v>17</v>
      </c>
      <c r="D12" s="3" t="str">
        <f t="shared" si="0"/>
        <v xml:space="preserve"> </v>
      </c>
      <c r="E12" s="21">
        <f>'graduated cylinder calibration'!E12</f>
        <v>0</v>
      </c>
      <c r="F12" s="5" t="s">
        <v>17</v>
      </c>
      <c r="G12" s="3" t="str">
        <f t="shared" si="1"/>
        <v/>
      </c>
      <c r="H12" s="3"/>
      <c r="I12">
        <f t="shared" si="2"/>
        <v>0</v>
      </c>
      <c r="J12" t="e">
        <f t="shared" si="12"/>
        <v>#DIV/0!</v>
      </c>
      <c r="K12">
        <f t="shared" si="3"/>
        <v>30</v>
      </c>
      <c r="L12" s="21">
        <f>'graduated cylinder calibration'!H12</f>
        <v>0</v>
      </c>
      <c r="M12" s="5" t="s">
        <v>17</v>
      </c>
      <c r="N12" s="3" t="str">
        <f t="shared" si="4"/>
        <v/>
      </c>
      <c r="O12" s="3"/>
      <c r="P12">
        <f t="shared" si="5"/>
        <v>0</v>
      </c>
      <c r="Q12" t="e">
        <f t="shared" si="6"/>
        <v>#DIV/0!</v>
      </c>
      <c r="R12">
        <f t="shared" si="7"/>
        <v>30</v>
      </c>
      <c r="S12" s="21">
        <f>'graduated cylinder calibration'!K12</f>
        <v>0</v>
      </c>
      <c r="T12" s="5" t="s">
        <v>18</v>
      </c>
      <c r="U12" s="3" t="str">
        <f t="shared" si="8"/>
        <v/>
      </c>
      <c r="V12">
        <f t="shared" si="9"/>
        <v>0</v>
      </c>
      <c r="W12" t="e">
        <f t="shared" si="10"/>
        <v>#DIV/0!</v>
      </c>
      <c r="X12">
        <f t="shared" si="11"/>
        <v>30</v>
      </c>
    </row>
    <row r="13" spans="1:24" ht="14.25" x14ac:dyDescent="0.2">
      <c r="A13" t="s">
        <v>15</v>
      </c>
      <c r="B13" s="21">
        <f>'graduated cylinder calibration'!B13</f>
        <v>0</v>
      </c>
      <c r="C13" s="5" t="s">
        <v>17</v>
      </c>
      <c r="D13" s="3" t="str">
        <f t="shared" si="0"/>
        <v xml:space="preserve"> </v>
      </c>
      <c r="E13" s="21">
        <f>'graduated cylinder calibration'!E13</f>
        <v>0</v>
      </c>
      <c r="F13" s="5" t="s">
        <v>17</v>
      </c>
      <c r="G13" s="3" t="str">
        <f t="shared" si="1"/>
        <v/>
      </c>
      <c r="H13" s="3"/>
      <c r="I13">
        <f t="shared" si="2"/>
        <v>0</v>
      </c>
      <c r="J13" t="e">
        <f t="shared" si="12"/>
        <v>#DIV/0!</v>
      </c>
      <c r="K13">
        <f t="shared" si="3"/>
        <v>30</v>
      </c>
      <c r="L13" s="21">
        <f>'graduated cylinder calibration'!H13</f>
        <v>0</v>
      </c>
      <c r="M13" s="5" t="s">
        <v>17</v>
      </c>
      <c r="N13" s="3" t="str">
        <f t="shared" si="4"/>
        <v/>
      </c>
      <c r="O13" s="3"/>
      <c r="P13">
        <f t="shared" si="5"/>
        <v>0</v>
      </c>
      <c r="Q13" t="e">
        <f t="shared" si="6"/>
        <v>#DIV/0!</v>
      </c>
      <c r="R13">
        <f t="shared" si="7"/>
        <v>30</v>
      </c>
      <c r="S13" s="21">
        <f>'graduated cylinder calibration'!K13</f>
        <v>0</v>
      </c>
      <c r="T13" s="5" t="s">
        <v>18</v>
      </c>
      <c r="U13" s="3" t="str">
        <f t="shared" si="8"/>
        <v/>
      </c>
      <c r="V13">
        <f t="shared" si="9"/>
        <v>0</v>
      </c>
      <c r="W13" t="e">
        <f t="shared" si="10"/>
        <v>#DIV/0!</v>
      </c>
      <c r="X13">
        <f t="shared" si="11"/>
        <v>30</v>
      </c>
    </row>
    <row r="15" spans="1:24" x14ac:dyDescent="0.2">
      <c r="A15" t="s">
        <v>19</v>
      </c>
      <c r="B15" s="6"/>
      <c r="C15" s="6"/>
      <c r="D15" s="6"/>
      <c r="E15" s="21">
        <f>'graduated cylinder calibration'!E15</f>
        <v>0</v>
      </c>
      <c r="F15" s="5" t="s">
        <v>17</v>
      </c>
      <c r="G15" s="3" t="str">
        <f>IF(E15=0,"",IF(J15&gt;1,"X"," "))</f>
        <v/>
      </c>
      <c r="H15" s="3"/>
      <c r="I15">
        <f>(SUM(E8:E13))/6</f>
        <v>0</v>
      </c>
      <c r="J15" t="e">
        <f t="shared" si="12"/>
        <v>#DIV/0!</v>
      </c>
      <c r="K15">
        <f>IF(E15=0,30,IF(J15&lt;1,0,1))</f>
        <v>30</v>
      </c>
      <c r="L15" s="21"/>
      <c r="M15" s="5"/>
      <c r="N15" s="3"/>
      <c r="O15" s="3"/>
      <c r="S15" s="21"/>
      <c r="T15" s="5"/>
      <c r="U15" s="3"/>
    </row>
    <row r="18" spans="1:18" ht="14.25" x14ac:dyDescent="0.2">
      <c r="A18" t="s">
        <v>23</v>
      </c>
      <c r="E18" s="21">
        <f>'graduated cylinder calibration'!E18</f>
        <v>0</v>
      </c>
      <c r="F18" s="5" t="s">
        <v>18</v>
      </c>
      <c r="G18" s="3" t="str">
        <f>IF(E18=0,"",IF(J18&gt;1,"X"," "))</f>
        <v/>
      </c>
      <c r="H18" s="3"/>
      <c r="I18">
        <f>SUM(V8:V13)</f>
        <v>0</v>
      </c>
      <c r="J18" t="e">
        <f>(ABS(E18-I18))*100/I18</f>
        <v>#DIV/0!</v>
      </c>
      <c r="K18">
        <f>IF(E18=0,30,IF(J18&lt;1,0,1))</f>
        <v>30</v>
      </c>
    </row>
    <row r="19" spans="1:18" x14ac:dyDescent="0.2">
      <c r="A19" t="s">
        <v>16</v>
      </c>
      <c r="E19" s="21">
        <f>'graduated cylinder calibration'!E19</f>
        <v>0</v>
      </c>
      <c r="F19" s="5"/>
      <c r="G19" s="3" t="str">
        <f>IF(E19=0,"",IF(J19&gt;1,"X"," "))</f>
        <v/>
      </c>
      <c r="H19" s="3"/>
      <c r="I19" s="4">
        <f>SQRT(I18/5)</f>
        <v>0</v>
      </c>
      <c r="J19" t="e">
        <f>(ABS(E19-I19))*100/I19</f>
        <v>#DIV/0!</v>
      </c>
      <c r="K19">
        <f>IF(E19=0,30,IF(J19&lt;1,0,1))</f>
        <v>30</v>
      </c>
    </row>
    <row r="21" spans="1:18" x14ac:dyDescent="0.2">
      <c r="A21" t="s">
        <v>47</v>
      </c>
      <c r="E21" s="5">
        <f>'graduated cylinder calibration'!E21</f>
        <v>0</v>
      </c>
      <c r="F21" s="5"/>
      <c r="G21" s="3" t="str">
        <f>IF(E21=0,"",IF(J21&gt;1,"X"," "))</f>
        <v/>
      </c>
      <c r="I21">
        <f>I15-I19</f>
        <v>0</v>
      </c>
      <c r="J21" t="e">
        <f>(ABS(E21-I21))*100/I21</f>
        <v>#DIV/0!</v>
      </c>
      <c r="K21">
        <f>IF(E21=0,30,IF(J21&lt;1,0,1))</f>
        <v>30</v>
      </c>
      <c r="L21" s="5">
        <f>'graduated cylinder calibration'!K21</f>
        <v>0</v>
      </c>
      <c r="M21" s="5"/>
      <c r="N21" s="3" t="str">
        <f>IF(L21=0,"",IF(Q21&gt;1,"X"," "))</f>
        <v/>
      </c>
      <c r="P21">
        <f>I15+I19</f>
        <v>0</v>
      </c>
      <c r="Q21" t="e">
        <f>(ABS(L21-P21))*100/P21</f>
        <v>#DIV/0!</v>
      </c>
      <c r="R21">
        <f>IF(L21=0,30,IF(Q21&lt;1,0,1))</f>
        <v>30</v>
      </c>
    </row>
    <row r="22" spans="1:18" x14ac:dyDescent="0.2">
      <c r="A22" t="s">
        <v>48</v>
      </c>
      <c r="E22" s="5">
        <f>'graduated cylinder calibration'!E22</f>
        <v>0</v>
      </c>
      <c r="F22" s="5"/>
      <c r="G22" s="3" t="str">
        <f>IF(E22=0,"",IF(J22&gt;1,"X"," "))</f>
        <v/>
      </c>
      <c r="I22">
        <f>I15-(2*I19)</f>
        <v>0</v>
      </c>
      <c r="J22" t="e">
        <f>(ABS(E22-I22))*100/I22</f>
        <v>#DIV/0!</v>
      </c>
      <c r="K22">
        <f>IF(E22=0,30,IF(J22&lt;1,0,1))</f>
        <v>30</v>
      </c>
      <c r="L22" s="5">
        <f>'graduated cylinder calibration'!K22</f>
        <v>0</v>
      </c>
      <c r="M22" s="5"/>
      <c r="N22" s="3" t="str">
        <f>IF(L22=0,"",IF(Q22&gt;1,"X"," "))</f>
        <v/>
      </c>
      <c r="P22">
        <f>I15+(2*I19)</f>
        <v>0</v>
      </c>
      <c r="Q22" t="e">
        <f>(ABS(L22-P22))*100/P22</f>
        <v>#DIV/0!</v>
      </c>
      <c r="R22">
        <f>IF(L22=0,30,IF(Q22&lt;1,0,1))</f>
        <v>30</v>
      </c>
    </row>
    <row r="23" spans="1:18" x14ac:dyDescent="0.2">
      <c r="A23" t="s">
        <v>49</v>
      </c>
      <c r="E23" s="5">
        <f>'graduated cylinder calibration'!E23</f>
        <v>0</v>
      </c>
      <c r="F23" s="5"/>
      <c r="G23" s="3" t="str">
        <f>IF(E23=0,"",IF(J23&gt;1,"X"," "))</f>
        <v/>
      </c>
      <c r="I23">
        <f>I15-(3*I19)</f>
        <v>0</v>
      </c>
      <c r="J23" t="e">
        <f>(ABS(E23-I23))*100/I23</f>
        <v>#DIV/0!</v>
      </c>
      <c r="K23">
        <f>IF(E23=0,30,IF(J23&lt;1,0,1))</f>
        <v>30</v>
      </c>
      <c r="L23" s="5">
        <f>'graduated cylinder calibration'!K23</f>
        <v>0</v>
      </c>
      <c r="M23" s="5"/>
      <c r="N23" s="3" t="str">
        <f>IF(L23=0,"",IF(Q23&gt;1,"X"," "))</f>
        <v/>
      </c>
      <c r="P23">
        <f>I15+(3*I19)</f>
        <v>0</v>
      </c>
      <c r="Q23" t="e">
        <f>(ABS(L23-P23))*100/P23</f>
        <v>#DIV/0!</v>
      </c>
      <c r="R23">
        <f>IF(L23=0,30,IF(Q23&lt;1,0,1))</f>
        <v>30</v>
      </c>
    </row>
    <row r="26" spans="1:18" x14ac:dyDescent="0.2">
      <c r="A26" s="55" t="s">
        <v>51</v>
      </c>
      <c r="E26" s="5">
        <f>'graduated cylinder calibration'!E25</f>
        <v>0</v>
      </c>
      <c r="F26" s="5"/>
      <c r="G26" s="3" t="str">
        <f>IF(E26=0,"",IF(J26&gt;1,"X"," "))</f>
        <v/>
      </c>
      <c r="I26">
        <f>STDEV(I8:I13)</f>
        <v>0</v>
      </c>
      <c r="J26" t="e">
        <f>(ABS(E26-I26))*100/I26</f>
        <v>#DIV/0!</v>
      </c>
      <c r="K26">
        <f>IF(E26=0,30,IF(J26&lt;1,0,1))</f>
        <v>30</v>
      </c>
    </row>
    <row r="28" spans="1:18" x14ac:dyDescent="0.2">
      <c r="A28" t="s">
        <v>43</v>
      </c>
      <c r="B28" t="str">
        <f>IF(R28&gt;30,"complete worksheet",B32)</f>
        <v>complete worksheet</v>
      </c>
      <c r="P28" t="s">
        <v>42</v>
      </c>
      <c r="R28">
        <f>SUM(K8:K23,R8:R23,X8:X13,K26)</f>
        <v>840</v>
      </c>
    </row>
    <row r="32" spans="1:18" x14ac:dyDescent="0.2">
      <c r="B32">
        <f>IF($R$28&lt;D32,C32,B33)</f>
        <v>0</v>
      </c>
      <c r="C32">
        <v>5</v>
      </c>
      <c r="D32">
        <v>1</v>
      </c>
    </row>
    <row r="33" spans="2:4" x14ac:dyDescent="0.2">
      <c r="B33">
        <f>IF($R$28&lt;D33,C33,B34)</f>
        <v>0</v>
      </c>
      <c r="C33">
        <v>4</v>
      </c>
      <c r="D33">
        <v>3</v>
      </c>
    </row>
    <row r="34" spans="2:4" x14ac:dyDescent="0.2">
      <c r="B34">
        <f>IF($R$28&lt;D34,C34,B35)</f>
        <v>0</v>
      </c>
      <c r="C34">
        <v>3</v>
      </c>
      <c r="D34">
        <v>5</v>
      </c>
    </row>
    <row r="35" spans="2:4" x14ac:dyDescent="0.2">
      <c r="B35">
        <f>IF($R$28&lt;D35,C35,B36)</f>
        <v>0</v>
      </c>
      <c r="C35">
        <v>2</v>
      </c>
      <c r="D35">
        <v>10</v>
      </c>
    </row>
    <row r="36" spans="2:4" x14ac:dyDescent="0.2">
      <c r="B36">
        <f>IF($R$28&lt;D36,C36,C37)</f>
        <v>0</v>
      </c>
      <c r="C36">
        <v>1</v>
      </c>
      <c r="D36">
        <v>20</v>
      </c>
    </row>
    <row r="37" spans="2:4" x14ac:dyDescent="0.2">
      <c r="C3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N4" workbookViewId="0">
      <selection activeCell="V8" sqref="V8:V11"/>
    </sheetView>
  </sheetViews>
  <sheetFormatPr defaultRowHeight="12.75" x14ac:dyDescent="0.2"/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7" thickBot="1" x14ac:dyDescent="0.3">
      <c r="A3" s="27" t="s">
        <v>54</v>
      </c>
      <c r="B3" s="28"/>
      <c r="C3" s="28"/>
      <c r="D3" s="30"/>
      <c r="I3" s="2" t="s">
        <v>37</v>
      </c>
      <c r="J3" s="2" t="s">
        <v>36</v>
      </c>
      <c r="K3" s="2" t="s">
        <v>41</v>
      </c>
      <c r="P3" s="2" t="s">
        <v>38</v>
      </c>
      <c r="Q3" s="2" t="s">
        <v>36</v>
      </c>
      <c r="R3" s="2" t="s">
        <v>41</v>
      </c>
      <c r="V3" s="2" t="s">
        <v>39</v>
      </c>
      <c r="W3" s="2" t="s">
        <v>36</v>
      </c>
      <c r="X3" s="2" t="s">
        <v>41</v>
      </c>
    </row>
    <row r="5" spans="1:24" ht="14.25" x14ac:dyDescent="0.2">
      <c r="A5" t="s">
        <v>8</v>
      </c>
      <c r="B5" s="21">
        <f>'graduated cylinder calibration'!B5</f>
        <v>0</v>
      </c>
      <c r="C5" s="7" t="s">
        <v>20</v>
      </c>
      <c r="D5" s="7"/>
    </row>
    <row r="6" spans="1:24" ht="38.25" x14ac:dyDescent="0.2">
      <c r="E6" s="2" t="s">
        <v>3</v>
      </c>
      <c r="F6" s="2"/>
      <c r="L6" t="s">
        <v>21</v>
      </c>
      <c r="S6" s="2" t="s">
        <v>22</v>
      </c>
      <c r="T6" s="2"/>
      <c r="U6" s="2"/>
    </row>
    <row r="7" spans="1:24" x14ac:dyDescent="0.2">
      <c r="A7" t="s">
        <v>9</v>
      </c>
      <c r="B7" s="21">
        <f>'pipet calibration'!B7</f>
        <v>0</v>
      </c>
      <c r="C7" s="5" t="s">
        <v>17</v>
      </c>
    </row>
    <row r="8" spans="1:24" ht="14.25" x14ac:dyDescent="0.2">
      <c r="A8" t="s">
        <v>10</v>
      </c>
      <c r="B8" s="21">
        <f>'pipet calibration'!B8</f>
        <v>0</v>
      </c>
      <c r="C8" s="5" t="s">
        <v>17</v>
      </c>
      <c r="D8" s="3" t="str">
        <f t="shared" ref="D8:D11" si="0">IF(B8&lt;B7,"X"," ")</f>
        <v xml:space="preserve"> </v>
      </c>
      <c r="E8" s="21">
        <f>'pipet calibration'!E8</f>
        <v>0</v>
      </c>
      <c r="F8" s="5" t="s">
        <v>17</v>
      </c>
      <c r="G8" s="3" t="str">
        <f t="shared" ref="G8:G11" si="1">IF(E8=0,"",IF(J8&gt;1,"X",IF(E8&lt;0,"??"," ")))</f>
        <v/>
      </c>
      <c r="H8" s="3"/>
      <c r="I8">
        <f t="shared" ref="I8:I11" si="2">B8-B7</f>
        <v>0</v>
      </c>
      <c r="J8" t="e">
        <f>(ABS(E8-I8))*100/I8</f>
        <v>#DIV/0!</v>
      </c>
      <c r="K8">
        <f t="shared" ref="K8:K11" si="3">IF(E8=0,30,IF(J8&lt;1,0,1))</f>
        <v>30</v>
      </c>
      <c r="L8" s="21">
        <f>'pipet calibration'!H8</f>
        <v>0</v>
      </c>
      <c r="M8" s="5" t="s">
        <v>17</v>
      </c>
      <c r="N8" s="3" t="str">
        <f t="shared" ref="N8:N11" si="4">IF(L8=0,"",IF(Q8&gt;1,"X"," "))</f>
        <v/>
      </c>
      <c r="O8" s="3"/>
      <c r="P8">
        <f>ABS(I8-$I$13)</f>
        <v>0</v>
      </c>
      <c r="Q8" t="e">
        <f t="shared" ref="Q8:Q11" si="5">(ABS(P8-L8))*100/P8</f>
        <v>#DIV/0!</v>
      </c>
      <c r="R8">
        <f t="shared" ref="R8:R11" si="6">IF(L8=0,30,IF(Q8&lt;1,0,1))</f>
        <v>30</v>
      </c>
      <c r="S8" s="21">
        <f>'pipet calibration'!K8</f>
        <v>0</v>
      </c>
      <c r="T8" s="5" t="s">
        <v>18</v>
      </c>
      <c r="U8" s="3" t="str">
        <f t="shared" ref="U8:U11" si="7">IF(S8=0,"",IF(W8&gt;1,"X"," "))</f>
        <v/>
      </c>
      <c r="V8">
        <f>P8*P8</f>
        <v>0</v>
      </c>
      <c r="W8" t="e">
        <f t="shared" ref="W8:W11" si="8">(ABS(S8-V8))*100/V8</f>
        <v>#DIV/0!</v>
      </c>
      <c r="X8">
        <f t="shared" ref="X8:X11" si="9">IF(S8=0,30,IF(W8&lt;1,0,1))</f>
        <v>30</v>
      </c>
    </row>
    <row r="9" spans="1:24" ht="14.25" x14ac:dyDescent="0.2">
      <c r="A9" t="s">
        <v>11</v>
      </c>
      <c r="B9" s="21">
        <f>'pipet calibration'!B9</f>
        <v>0</v>
      </c>
      <c r="C9" s="5" t="s">
        <v>17</v>
      </c>
      <c r="D9" s="3" t="str">
        <f t="shared" si="0"/>
        <v xml:space="preserve"> </v>
      </c>
      <c r="E9" s="21">
        <f>'pipet calibration'!E9</f>
        <v>0</v>
      </c>
      <c r="F9" s="5" t="s">
        <v>17</v>
      </c>
      <c r="G9" s="3" t="str">
        <f t="shared" si="1"/>
        <v/>
      </c>
      <c r="H9" s="3"/>
      <c r="I9">
        <f t="shared" si="2"/>
        <v>0</v>
      </c>
      <c r="J9" t="e">
        <f t="shared" ref="J9:J13" si="10">(ABS(E9-I9))*100/I9</f>
        <v>#DIV/0!</v>
      </c>
      <c r="K9">
        <f t="shared" si="3"/>
        <v>30</v>
      </c>
      <c r="L9" s="21">
        <f>'pipet calibration'!H9</f>
        <v>0</v>
      </c>
      <c r="M9" s="5" t="s">
        <v>17</v>
      </c>
      <c r="N9" s="3" t="str">
        <f t="shared" si="4"/>
        <v/>
      </c>
      <c r="O9" s="3"/>
      <c r="P9">
        <f>ABS(I9-$I$13)</f>
        <v>0</v>
      </c>
      <c r="Q9" t="e">
        <f t="shared" si="5"/>
        <v>#DIV/0!</v>
      </c>
      <c r="R9">
        <f t="shared" si="6"/>
        <v>30</v>
      </c>
      <c r="S9" s="21">
        <f>'pipet calibration'!K9</f>
        <v>0</v>
      </c>
      <c r="T9" s="5" t="s">
        <v>18</v>
      </c>
      <c r="U9" s="3" t="str">
        <f t="shared" si="7"/>
        <v/>
      </c>
      <c r="V9">
        <f t="shared" ref="V9:V11" si="11">P9*P9</f>
        <v>0</v>
      </c>
      <c r="W9" t="e">
        <f t="shared" si="8"/>
        <v>#DIV/0!</v>
      </c>
      <c r="X9">
        <f t="shared" si="9"/>
        <v>30</v>
      </c>
    </row>
    <row r="10" spans="1:24" ht="14.25" x14ac:dyDescent="0.2">
      <c r="A10" t="s">
        <v>12</v>
      </c>
      <c r="B10" s="21">
        <f>'pipet calibration'!B10</f>
        <v>0</v>
      </c>
      <c r="C10" s="5" t="s">
        <v>17</v>
      </c>
      <c r="D10" s="3" t="str">
        <f t="shared" si="0"/>
        <v xml:space="preserve"> </v>
      </c>
      <c r="E10" s="21">
        <f>'pipet calibration'!E10</f>
        <v>0</v>
      </c>
      <c r="F10" s="5" t="s">
        <v>17</v>
      </c>
      <c r="G10" s="3" t="str">
        <f t="shared" si="1"/>
        <v/>
      </c>
      <c r="H10" s="3"/>
      <c r="I10">
        <f t="shared" si="2"/>
        <v>0</v>
      </c>
      <c r="J10" t="e">
        <f t="shared" si="10"/>
        <v>#DIV/0!</v>
      </c>
      <c r="K10">
        <f t="shared" si="3"/>
        <v>30</v>
      </c>
      <c r="L10" s="21">
        <f>'pipet calibration'!H10</f>
        <v>0</v>
      </c>
      <c r="M10" s="5" t="s">
        <v>17</v>
      </c>
      <c r="N10" s="3" t="str">
        <f t="shared" si="4"/>
        <v/>
      </c>
      <c r="O10" s="3"/>
      <c r="P10">
        <f>ABS(I10-$I$13)</f>
        <v>0</v>
      </c>
      <c r="Q10" t="e">
        <f t="shared" si="5"/>
        <v>#DIV/0!</v>
      </c>
      <c r="R10">
        <f t="shared" si="6"/>
        <v>30</v>
      </c>
      <c r="S10" s="21">
        <f>'pipet calibration'!K10</f>
        <v>0</v>
      </c>
      <c r="T10" s="5" t="s">
        <v>18</v>
      </c>
      <c r="U10" s="3" t="str">
        <f t="shared" si="7"/>
        <v/>
      </c>
      <c r="V10">
        <f t="shared" si="11"/>
        <v>0</v>
      </c>
      <c r="W10" t="e">
        <f t="shared" si="8"/>
        <v>#DIV/0!</v>
      </c>
      <c r="X10">
        <f t="shared" si="9"/>
        <v>30</v>
      </c>
    </row>
    <row r="11" spans="1:24" ht="14.25" x14ac:dyDescent="0.2">
      <c r="A11" t="s">
        <v>13</v>
      </c>
      <c r="B11" s="21">
        <f>'pipet calibration'!B11</f>
        <v>0</v>
      </c>
      <c r="C11" s="5" t="s">
        <v>17</v>
      </c>
      <c r="D11" s="3" t="str">
        <f t="shared" si="0"/>
        <v xml:space="preserve"> </v>
      </c>
      <c r="E11" s="21">
        <f>'pipet calibration'!E11</f>
        <v>0</v>
      </c>
      <c r="F11" s="5" t="s">
        <v>17</v>
      </c>
      <c r="G11" s="3" t="str">
        <f t="shared" si="1"/>
        <v/>
      </c>
      <c r="H11" s="3"/>
      <c r="I11">
        <f t="shared" si="2"/>
        <v>0</v>
      </c>
      <c r="J11" t="e">
        <f t="shared" si="10"/>
        <v>#DIV/0!</v>
      </c>
      <c r="K11">
        <f t="shared" si="3"/>
        <v>30</v>
      </c>
      <c r="L11" s="21">
        <f>'pipet calibration'!H11</f>
        <v>0</v>
      </c>
      <c r="M11" s="5" t="s">
        <v>17</v>
      </c>
      <c r="N11" s="3" t="str">
        <f t="shared" si="4"/>
        <v/>
      </c>
      <c r="O11" s="3"/>
      <c r="P11">
        <f>ABS(I11-$I$13)</f>
        <v>0</v>
      </c>
      <c r="Q11" t="e">
        <f t="shared" si="5"/>
        <v>#DIV/0!</v>
      </c>
      <c r="R11">
        <f t="shared" si="6"/>
        <v>30</v>
      </c>
      <c r="S11" s="21">
        <f>'pipet calibration'!K11</f>
        <v>0</v>
      </c>
      <c r="T11" s="5" t="s">
        <v>18</v>
      </c>
      <c r="U11" s="3" t="str">
        <f t="shared" si="7"/>
        <v/>
      </c>
      <c r="V11">
        <f t="shared" si="11"/>
        <v>0</v>
      </c>
      <c r="W11" t="e">
        <f t="shared" si="8"/>
        <v>#DIV/0!</v>
      </c>
      <c r="X11">
        <f t="shared" si="9"/>
        <v>30</v>
      </c>
    </row>
    <row r="13" spans="1:24" x14ac:dyDescent="0.2">
      <c r="A13" t="s">
        <v>19</v>
      </c>
      <c r="B13" s="6"/>
      <c r="C13" s="6"/>
      <c r="D13" s="6"/>
      <c r="E13" s="21">
        <f>'pipet calibration'!E13</f>
        <v>0</v>
      </c>
      <c r="F13" s="5" t="s">
        <v>17</v>
      </c>
      <c r="G13" s="3" t="str">
        <f>IF(E13=0,"",IF(J13&gt;1,"X"," "))</f>
        <v/>
      </c>
      <c r="H13" s="3"/>
      <c r="I13">
        <f>(SUM(E8:E11))/4</f>
        <v>0</v>
      </c>
      <c r="J13" t="e">
        <f t="shared" si="10"/>
        <v>#DIV/0!</v>
      </c>
      <c r="K13">
        <f>IF(E13=0,30,IF(J13&lt;1,0,1))</f>
        <v>30</v>
      </c>
      <c r="L13" s="21">
        <f>'pipet calibration'!H13</f>
        <v>0</v>
      </c>
      <c r="M13" s="5"/>
      <c r="N13" s="3"/>
      <c r="O13" s="3"/>
      <c r="S13" s="21"/>
      <c r="T13" s="5"/>
      <c r="U13" s="3"/>
    </row>
    <row r="16" spans="1:24" ht="14.25" x14ac:dyDescent="0.2">
      <c r="A16" t="s">
        <v>23</v>
      </c>
      <c r="E16" s="21">
        <f>'pipet calibration'!E16</f>
        <v>0</v>
      </c>
      <c r="F16" s="5" t="s">
        <v>18</v>
      </c>
      <c r="G16" s="3" t="str">
        <f>IF(E16=0,"",IF(J16&gt;1,"X"," "))</f>
        <v/>
      </c>
      <c r="H16" s="3"/>
      <c r="I16">
        <f>SUM(V8:V11)</f>
        <v>0</v>
      </c>
      <c r="J16" t="e">
        <f>(ABS(E16-I16))*100/I16</f>
        <v>#DIV/0!</v>
      </c>
      <c r="K16">
        <f>IF(E16=0,30,IF(J16&lt;1,0,1))</f>
        <v>30</v>
      </c>
    </row>
    <row r="17" spans="1:18" x14ac:dyDescent="0.2">
      <c r="A17" t="s">
        <v>16</v>
      </c>
      <c r="E17" s="21">
        <f>'pipet calibration'!E17</f>
        <v>0</v>
      </c>
      <c r="F17" s="5"/>
      <c r="G17" s="3" t="str">
        <f>IF(E17=0,"",IF(J17&gt;1,"X"," "))</f>
        <v/>
      </c>
      <c r="H17" s="3"/>
      <c r="I17" s="4">
        <f>SQRT(I16/3)</f>
        <v>0</v>
      </c>
      <c r="J17" t="e">
        <f>(ABS(E17-I17))*100/I17</f>
        <v>#DIV/0!</v>
      </c>
      <c r="K17">
        <f>IF(E17=0,30,IF(J17&lt;1,0,1))</f>
        <v>30</v>
      </c>
    </row>
    <row r="19" spans="1:18" x14ac:dyDescent="0.2">
      <c r="A19" t="s">
        <v>47</v>
      </c>
      <c r="E19" s="21">
        <f>'pipet calibration'!E19</f>
        <v>0</v>
      </c>
      <c r="F19" s="5"/>
      <c r="G19" s="3" t="str">
        <f>IF(E19=0,"",IF(J19&gt;1,"X"," "))</f>
        <v/>
      </c>
      <c r="I19">
        <f>I13-I17</f>
        <v>0</v>
      </c>
      <c r="J19" t="e">
        <f>(ABS(E19-I19))*100/I19</f>
        <v>#DIV/0!</v>
      </c>
      <c r="K19">
        <f>IF(E19=0,30,IF(J19&lt;1,0,1))</f>
        <v>30</v>
      </c>
      <c r="L19" s="21">
        <f>'pipet calibration'!K19</f>
        <v>0</v>
      </c>
      <c r="M19" s="5"/>
      <c r="N19" s="3" t="str">
        <f>IF(L19=0,"",IF(Q19&gt;1,"X"," "))</f>
        <v/>
      </c>
      <c r="P19">
        <f>I13+I17</f>
        <v>0</v>
      </c>
      <c r="Q19" t="e">
        <f>(ABS(L19-P19))*100/P19</f>
        <v>#DIV/0!</v>
      </c>
      <c r="R19">
        <f>IF(L19=0,30,IF(Q19&lt;1,0,1))</f>
        <v>30</v>
      </c>
    </row>
    <row r="20" spans="1:18" x14ac:dyDescent="0.2">
      <c r="A20" t="s">
        <v>48</v>
      </c>
      <c r="E20" s="21">
        <f>'pipet calibration'!E20</f>
        <v>0</v>
      </c>
      <c r="F20" s="5"/>
      <c r="G20" s="3" t="str">
        <f>IF(E20=0,"",IF(J20&gt;1,"X"," "))</f>
        <v/>
      </c>
      <c r="I20">
        <f>I13-(2*I17)</f>
        <v>0</v>
      </c>
      <c r="J20" t="e">
        <f>(ABS(E20-I20))*100/I20</f>
        <v>#DIV/0!</v>
      </c>
      <c r="K20">
        <f>IF(E20=0,30,IF(J20&lt;1,0,1))</f>
        <v>30</v>
      </c>
      <c r="L20" s="21">
        <f>'pipet calibration'!K20</f>
        <v>0</v>
      </c>
      <c r="M20" s="5"/>
      <c r="N20" s="3" t="str">
        <f>IF(L20=0,"",IF(Q20&gt;1,"X"," "))</f>
        <v/>
      </c>
      <c r="P20">
        <f>I13+(2*I17)</f>
        <v>0</v>
      </c>
      <c r="Q20" t="e">
        <f>(ABS(L20-P20))*100/P20</f>
        <v>#DIV/0!</v>
      </c>
      <c r="R20">
        <f>IF(L20=0,30,IF(Q20&lt;1,0,1))</f>
        <v>30</v>
      </c>
    </row>
    <row r="21" spans="1:18" x14ac:dyDescent="0.2">
      <c r="A21" t="s">
        <v>49</v>
      </c>
      <c r="E21" s="21">
        <f>'pipet calibration'!E21</f>
        <v>0</v>
      </c>
      <c r="F21" s="5"/>
      <c r="G21" s="3" t="str">
        <f>IF(E21=0,"",IF(J21&gt;1,"X"," "))</f>
        <v/>
      </c>
      <c r="I21">
        <f>I13-(3*I17)</f>
        <v>0</v>
      </c>
      <c r="J21" t="e">
        <f>(ABS(E21-I21))*100/I21</f>
        <v>#DIV/0!</v>
      </c>
      <c r="K21">
        <f>IF(E21=0,30,IF(J21&lt;1,0,1))</f>
        <v>30</v>
      </c>
      <c r="L21" s="21">
        <f>'pipet calibration'!K21</f>
        <v>0</v>
      </c>
      <c r="M21" s="5"/>
      <c r="N21" s="3" t="str">
        <f>IF(L21=0,"",IF(Q21&gt;1,"X"," "))</f>
        <v/>
      </c>
      <c r="P21">
        <f>I13+(3*I17)</f>
        <v>0</v>
      </c>
      <c r="Q21" t="e">
        <f>(ABS(L21-P21))*100/P21</f>
        <v>#DIV/0!</v>
      </c>
      <c r="R21">
        <f>IF(L21=0,30,IF(Q21&lt;1,0,1))</f>
        <v>30</v>
      </c>
    </row>
    <row r="24" spans="1:18" x14ac:dyDescent="0.2">
      <c r="A24" s="55" t="s">
        <v>51</v>
      </c>
      <c r="E24" s="21">
        <f>'pipet calibration'!E24</f>
        <v>0</v>
      </c>
      <c r="F24" s="5"/>
      <c r="G24" s="3" t="str">
        <f>IF(E24=0,"",IF(J24&gt;1,"X"," "))</f>
        <v/>
      </c>
      <c r="I24">
        <f>STDEV(I8:I11)</f>
        <v>0</v>
      </c>
      <c r="J24" t="e">
        <f>(ABS(E24-I24))*100/I24</f>
        <v>#DIV/0!</v>
      </c>
      <c r="K24">
        <f>IF(E24=0,30,IF(J24&lt;1,0,1))</f>
        <v>30</v>
      </c>
    </row>
    <row r="26" spans="1:18" x14ac:dyDescent="0.2">
      <c r="A26" t="s">
        <v>43</v>
      </c>
      <c r="B26" t="str">
        <f>IF(R26&gt;30,"complete worksheet",B30)</f>
        <v>complete worksheet</v>
      </c>
      <c r="P26" t="s">
        <v>42</v>
      </c>
      <c r="R26">
        <f>SUM(K8:K21,R8:R21,X8:X11,K24)</f>
        <v>660</v>
      </c>
    </row>
    <row r="30" spans="1:18" x14ac:dyDescent="0.2">
      <c r="B30">
        <f>IF($R$26&lt;D30,C30,B31)</f>
        <v>0</v>
      </c>
      <c r="C30">
        <v>5</v>
      </c>
      <c r="D30">
        <v>1</v>
      </c>
    </row>
    <row r="31" spans="1:18" x14ac:dyDescent="0.2">
      <c r="B31">
        <f>IF($R$26&lt;D31,C31,B32)</f>
        <v>0</v>
      </c>
      <c r="C31">
        <v>4</v>
      </c>
      <c r="D31">
        <v>3</v>
      </c>
    </row>
    <row r="32" spans="1:18" x14ac:dyDescent="0.2">
      <c r="B32">
        <f>IF($R$26&lt;D32,C32,B33)</f>
        <v>0</v>
      </c>
      <c r="C32">
        <v>3</v>
      </c>
      <c r="D32">
        <v>5</v>
      </c>
    </row>
    <row r="33" spans="2:4" x14ac:dyDescent="0.2">
      <c r="B33">
        <f>IF($R$26&lt;D33,C33,B34)</f>
        <v>0</v>
      </c>
      <c r="C33">
        <v>2</v>
      </c>
      <c r="D33">
        <v>10</v>
      </c>
    </row>
    <row r="34" spans="2:4" x14ac:dyDescent="0.2">
      <c r="B34">
        <f>IF($R$26&lt;D34,C34,C35)</f>
        <v>0</v>
      </c>
      <c r="C34">
        <v>1</v>
      </c>
      <c r="D34">
        <v>20</v>
      </c>
    </row>
    <row r="35" spans="2:4" x14ac:dyDescent="0.2">
      <c r="C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9" workbookViewId="0">
      <selection activeCell="B24" sqref="B24"/>
    </sheetView>
  </sheetViews>
  <sheetFormatPr defaultRowHeight="12.75" x14ac:dyDescent="0.2"/>
  <cols>
    <col min="1" max="1" width="27.42578125" customWidth="1"/>
    <col min="3" max="3" width="4.42578125" customWidth="1"/>
    <col min="4" max="4" width="2.85546875" customWidth="1"/>
    <col min="6" max="6" width="4.42578125" customWidth="1"/>
    <col min="7" max="7" width="2.140625" customWidth="1"/>
    <col min="9" max="9" width="4.28515625" customWidth="1"/>
    <col min="10" max="10" width="2.5703125" customWidth="1"/>
    <col min="12" max="12" width="4.42578125" customWidth="1"/>
    <col min="13" max="13" width="3" customWidth="1"/>
    <col min="15" max="15" width="4.28515625" customWidth="1"/>
    <col min="16" max="16" width="3.4257812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4" ht="27" thickBot="1" x14ac:dyDescent="0.3">
      <c r="A3" s="27" t="s">
        <v>55</v>
      </c>
      <c r="B3" s="28"/>
      <c r="C3" s="28"/>
      <c r="D3" s="30"/>
      <c r="G3" s="34"/>
      <c r="H3" s="34"/>
      <c r="I3" s="62"/>
      <c r="J3" s="62"/>
      <c r="K3" s="62"/>
      <c r="L3" s="34"/>
      <c r="M3" s="34"/>
      <c r="N3" s="34"/>
      <c r="O3" s="34"/>
      <c r="P3" s="62"/>
      <c r="Q3" s="62"/>
      <c r="R3" s="62"/>
      <c r="S3" s="34"/>
      <c r="T3" s="34"/>
      <c r="V3" s="2" t="s">
        <v>39</v>
      </c>
      <c r="W3" s="2" t="s">
        <v>36</v>
      </c>
      <c r="X3" s="2" t="s">
        <v>41</v>
      </c>
    </row>
    <row r="4" spans="1:24" ht="15.75" x14ac:dyDescent="0.25">
      <c r="A4" s="56"/>
      <c r="B4" s="57"/>
      <c r="C4" s="57"/>
      <c r="D4" s="57"/>
      <c r="G4" s="34"/>
      <c r="H4" s="34"/>
      <c r="I4" s="62"/>
      <c r="J4" s="62"/>
      <c r="K4" s="62"/>
      <c r="L4" s="34"/>
      <c r="M4" s="34"/>
      <c r="N4" s="34"/>
      <c r="O4" s="34"/>
      <c r="P4" s="62"/>
      <c r="Q4" s="62"/>
      <c r="R4" s="62"/>
      <c r="S4" s="34"/>
      <c r="T4" s="34"/>
      <c r="V4" s="2"/>
      <c r="W4" s="2"/>
      <c r="X4" s="2"/>
    </row>
    <row r="5" spans="1:24" ht="15.75" x14ac:dyDescent="0.25">
      <c r="A5" s="56"/>
      <c r="B5" s="57"/>
      <c r="C5" s="57"/>
      <c r="D5" s="57"/>
      <c r="I5" s="2"/>
      <c r="J5" s="2"/>
      <c r="K5" s="2"/>
      <c r="P5" s="2"/>
      <c r="Q5" s="2"/>
      <c r="R5" s="2"/>
      <c r="V5" s="2"/>
      <c r="W5" s="2"/>
      <c r="X5" s="2"/>
    </row>
    <row r="6" spans="1:24" ht="15.75" x14ac:dyDescent="0.25">
      <c r="A6" s="56"/>
      <c r="B6" s="57"/>
      <c r="C6" s="57"/>
      <c r="D6" s="57"/>
      <c r="I6" s="2"/>
      <c r="J6" s="2"/>
      <c r="K6" s="2"/>
      <c r="P6" s="2"/>
      <c r="Q6" s="2"/>
      <c r="R6" s="2"/>
      <c r="V6" s="2"/>
      <c r="W6" s="2"/>
      <c r="X6" s="2"/>
    </row>
    <row r="7" spans="1:24" ht="15.75" x14ac:dyDescent="0.25">
      <c r="A7" s="56" t="s">
        <v>56</v>
      </c>
      <c r="B7" s="57"/>
      <c r="C7" s="57"/>
      <c r="D7" s="57"/>
      <c r="I7" s="2"/>
      <c r="J7" s="2"/>
      <c r="K7" s="2"/>
      <c r="P7" s="2"/>
      <c r="Q7" s="2"/>
      <c r="R7" s="2"/>
      <c r="V7" s="2"/>
      <c r="W7" s="2"/>
      <c r="X7" s="2"/>
    </row>
    <row r="8" spans="1:24" ht="15.75" x14ac:dyDescent="0.25">
      <c r="A8" s="56"/>
      <c r="B8" s="57"/>
      <c r="C8" s="57"/>
      <c r="D8" s="57"/>
      <c r="I8" s="2"/>
      <c r="J8" s="2"/>
      <c r="K8" s="2"/>
      <c r="P8" s="2"/>
      <c r="Q8" s="2"/>
      <c r="R8" s="2"/>
      <c r="V8" s="2"/>
      <c r="W8" s="2"/>
      <c r="X8" s="2"/>
    </row>
    <row r="9" spans="1:24" ht="14.25" x14ac:dyDescent="0.2">
      <c r="A9" t="s">
        <v>78</v>
      </c>
      <c r="B9" s="59"/>
      <c r="C9" s="60" t="s">
        <v>20</v>
      </c>
    </row>
    <row r="10" spans="1:24" x14ac:dyDescent="0.2">
      <c r="A10" t="s">
        <v>69</v>
      </c>
      <c r="B10" s="59"/>
      <c r="C10" s="58"/>
      <c r="D10" s="3" t="str">
        <f>'coke density check'!D12</f>
        <v>How many trials???</v>
      </c>
    </row>
    <row r="12" spans="1:24" x14ac:dyDescent="0.2">
      <c r="B12" t="s">
        <v>64</v>
      </c>
      <c r="E12" t="s">
        <v>65</v>
      </c>
      <c r="H12" t="s">
        <v>66</v>
      </c>
      <c r="K12" t="s">
        <v>67</v>
      </c>
      <c r="N12" t="s">
        <v>68</v>
      </c>
    </row>
    <row r="13" spans="1:24" x14ac:dyDescent="0.2">
      <c r="A13" t="s">
        <v>57</v>
      </c>
      <c r="B13" s="59"/>
      <c r="C13" s="58" t="s">
        <v>70</v>
      </c>
      <c r="E13" s="59"/>
      <c r="F13" s="58" t="s">
        <v>70</v>
      </c>
      <c r="H13" s="59"/>
      <c r="I13" s="58" t="s">
        <v>70</v>
      </c>
      <c r="K13" s="59"/>
      <c r="L13" s="58" t="s">
        <v>70</v>
      </c>
      <c r="N13" s="59"/>
      <c r="O13" s="58" t="s">
        <v>70</v>
      </c>
    </row>
    <row r="14" spans="1:24" x14ac:dyDescent="0.2">
      <c r="A14" t="s">
        <v>58</v>
      </c>
      <c r="B14" s="59"/>
      <c r="C14" s="58" t="s">
        <v>17</v>
      </c>
      <c r="E14" s="59"/>
      <c r="F14" s="58" t="s">
        <v>17</v>
      </c>
      <c r="H14" s="59"/>
      <c r="I14" s="58" t="s">
        <v>17</v>
      </c>
      <c r="K14" s="59"/>
      <c r="L14" s="58" t="s">
        <v>17</v>
      </c>
      <c r="N14" s="59"/>
      <c r="O14" s="58" t="s">
        <v>17</v>
      </c>
    </row>
    <row r="15" spans="1:24" x14ac:dyDescent="0.2">
      <c r="A15" t="s">
        <v>59</v>
      </c>
      <c r="B15" s="59"/>
      <c r="C15" s="61" t="s">
        <v>71</v>
      </c>
      <c r="D15" s="3" t="str">
        <f>'coke density check'!D17</f>
        <v/>
      </c>
      <c r="E15" s="59"/>
      <c r="F15" s="61" t="s">
        <v>71</v>
      </c>
      <c r="G15" s="3" t="str">
        <f>'coke density check'!G17</f>
        <v/>
      </c>
      <c r="H15" s="59"/>
      <c r="I15" s="61" t="s">
        <v>71</v>
      </c>
      <c r="J15" s="3" t="str">
        <f>'coke density check'!J17</f>
        <v/>
      </c>
      <c r="K15" s="59"/>
      <c r="L15" s="61" t="s">
        <v>71</v>
      </c>
      <c r="M15" s="3" t="str">
        <f>'coke density check'!M17</f>
        <v/>
      </c>
      <c r="N15" s="59"/>
      <c r="O15" s="61" t="s">
        <v>71</v>
      </c>
      <c r="P15" s="3" t="str">
        <f>'coke density check'!P17</f>
        <v/>
      </c>
    </row>
    <row r="16" spans="1:24" x14ac:dyDescent="0.2">
      <c r="B16" s="6"/>
      <c r="C16" s="6"/>
      <c r="D16" s="6"/>
      <c r="E16" s="6"/>
      <c r="F16" s="6"/>
    </row>
    <row r="17" spans="1:17" x14ac:dyDescent="0.2">
      <c r="A17" s="55" t="s">
        <v>84</v>
      </c>
      <c r="B17" s="59"/>
      <c r="C17" s="61" t="s">
        <v>71</v>
      </c>
      <c r="D17" s="3" t="str">
        <f>'coke density check'!D22</f>
        <v/>
      </c>
      <c r="E17" s="6"/>
      <c r="F17" s="6"/>
    </row>
    <row r="18" spans="1:17" x14ac:dyDescent="0.2">
      <c r="A18" t="s">
        <v>62</v>
      </c>
      <c r="B18" s="59"/>
      <c r="C18" s="61" t="s">
        <v>71</v>
      </c>
      <c r="D18" s="3" t="str">
        <f>'coke density check'!D28</f>
        <v/>
      </c>
      <c r="E18" s="6"/>
      <c r="F18" s="6"/>
    </row>
    <row r="22" spans="1:17" ht="15.75" x14ac:dyDescent="0.25">
      <c r="A22" s="56" t="s">
        <v>73</v>
      </c>
      <c r="B22" s="57"/>
      <c r="C22" s="57"/>
      <c r="D22" s="57"/>
      <c r="I22" s="2"/>
      <c r="J22" s="2"/>
      <c r="K22" s="2"/>
      <c r="P22" s="2"/>
      <c r="Q22" s="2"/>
    </row>
    <row r="23" spans="1:17" ht="15.75" x14ac:dyDescent="0.25">
      <c r="A23" s="56"/>
      <c r="B23" s="57"/>
      <c r="C23" s="57"/>
      <c r="D23" s="57"/>
      <c r="I23" s="2"/>
      <c r="J23" s="2"/>
      <c r="K23" s="2"/>
      <c r="P23" s="2"/>
      <c r="Q23" s="2"/>
    </row>
    <row r="24" spans="1:17" ht="14.25" x14ac:dyDescent="0.2">
      <c r="A24" t="s">
        <v>74</v>
      </c>
      <c r="B24" s="59">
        <f>B9</f>
        <v>0</v>
      </c>
      <c r="C24" s="60" t="s">
        <v>20</v>
      </c>
    </row>
    <row r="25" spans="1:17" x14ac:dyDescent="0.2">
      <c r="A25" t="s">
        <v>69</v>
      </c>
      <c r="B25" s="59"/>
      <c r="C25" s="58"/>
      <c r="D25" s="3" t="str">
        <f>'coke density check'!D40</f>
        <v>How many trials???</v>
      </c>
    </row>
    <row r="27" spans="1:17" x14ac:dyDescent="0.2">
      <c r="B27" t="s">
        <v>64</v>
      </c>
      <c r="E27" t="s">
        <v>65</v>
      </c>
      <c r="H27" t="s">
        <v>66</v>
      </c>
      <c r="K27" t="s">
        <v>67</v>
      </c>
      <c r="N27" t="s">
        <v>68</v>
      </c>
    </row>
    <row r="28" spans="1:17" x14ac:dyDescent="0.2">
      <c r="A28" t="s">
        <v>75</v>
      </c>
      <c r="B28" s="59"/>
      <c r="C28" s="58" t="s">
        <v>70</v>
      </c>
      <c r="E28" s="59"/>
      <c r="F28" s="58" t="s">
        <v>70</v>
      </c>
      <c r="H28" s="59"/>
      <c r="I28" s="58" t="s">
        <v>70</v>
      </c>
      <c r="K28" s="59"/>
      <c r="L28" s="58" t="s">
        <v>70</v>
      </c>
      <c r="N28" s="59"/>
      <c r="O28" s="58" t="s">
        <v>70</v>
      </c>
    </row>
    <row r="29" spans="1:17" x14ac:dyDescent="0.2">
      <c r="A29" t="s">
        <v>76</v>
      </c>
      <c r="B29" s="59"/>
      <c r="C29" s="58" t="s">
        <v>17</v>
      </c>
      <c r="E29" s="59"/>
      <c r="F29" s="58" t="s">
        <v>17</v>
      </c>
      <c r="H29" s="59"/>
      <c r="I29" s="58" t="s">
        <v>17</v>
      </c>
      <c r="K29" s="59"/>
      <c r="L29" s="58" t="s">
        <v>17</v>
      </c>
      <c r="N29" s="59"/>
      <c r="O29" s="58" t="s">
        <v>17</v>
      </c>
    </row>
    <row r="30" spans="1:17" x14ac:dyDescent="0.2">
      <c r="A30" t="s">
        <v>77</v>
      </c>
      <c r="B30" s="59"/>
      <c r="C30" s="61" t="s">
        <v>71</v>
      </c>
      <c r="D30" s="3" t="str">
        <f>'coke density check'!D45</f>
        <v/>
      </c>
      <c r="E30" s="59"/>
      <c r="F30" s="61" t="s">
        <v>71</v>
      </c>
      <c r="G30" s="3" t="str">
        <f>'coke density check'!G45</f>
        <v/>
      </c>
      <c r="H30" s="59"/>
      <c r="I30" s="61" t="s">
        <v>71</v>
      </c>
      <c r="J30" s="3" t="str">
        <f>'coke density check'!J45</f>
        <v/>
      </c>
      <c r="K30" s="59"/>
      <c r="L30" s="61" t="s">
        <v>71</v>
      </c>
      <c r="M30" s="3" t="str">
        <f>'coke density check'!M45</f>
        <v/>
      </c>
      <c r="N30" s="59"/>
      <c r="O30" s="61" t="s">
        <v>71</v>
      </c>
      <c r="P30" s="3" t="str">
        <f>'coke density check'!P45</f>
        <v/>
      </c>
    </row>
    <row r="31" spans="1:17" x14ac:dyDescent="0.2">
      <c r="B31" s="6"/>
      <c r="C31" s="6"/>
      <c r="D31" s="6"/>
      <c r="E31" s="6"/>
      <c r="F31" s="6"/>
    </row>
    <row r="32" spans="1:17" x14ac:dyDescent="0.2">
      <c r="A32" s="55" t="s">
        <v>82</v>
      </c>
      <c r="B32" s="59"/>
      <c r="C32" s="61" t="s">
        <v>71</v>
      </c>
      <c r="D32" s="3" t="str">
        <f>'coke density check'!D50</f>
        <v/>
      </c>
      <c r="E32" s="6"/>
      <c r="F32" s="6"/>
    </row>
    <row r="33" spans="1:6" x14ac:dyDescent="0.2">
      <c r="A33" t="s">
        <v>62</v>
      </c>
      <c r="B33" s="59"/>
      <c r="C33" s="61" t="s">
        <v>71</v>
      </c>
      <c r="D33" s="3" t="str">
        <f>'coke density check'!D55</f>
        <v/>
      </c>
      <c r="E33" s="6"/>
      <c r="F33" s="6"/>
    </row>
    <row r="37" spans="1:6" x14ac:dyDescent="0.2">
      <c r="A37" t="s">
        <v>43</v>
      </c>
      <c r="B37" t="str">
        <f>'coke density check'!B62</f>
        <v>complete worksheet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7" sqref="B17"/>
    </sheetView>
  </sheetViews>
  <sheetFormatPr defaultRowHeight="12.75" x14ac:dyDescent="0.2"/>
  <cols>
    <col min="1" max="1" width="30.42578125" customWidth="1"/>
    <col min="2" max="3" width="21.7109375" customWidth="1"/>
    <col min="4" max="4" width="20.42578125" customWidth="1"/>
    <col min="5" max="5" width="1.140625" customWidth="1"/>
    <col min="6" max="6" width="10.42578125" customWidth="1"/>
  </cols>
  <sheetData>
    <row r="1" spans="1:6" x14ac:dyDescent="0.2">
      <c r="A1" s="38" t="s">
        <v>30</v>
      </c>
      <c r="B1" s="38"/>
      <c r="C1" s="38"/>
      <c r="D1" s="38" t="s">
        <v>32</v>
      </c>
      <c r="E1" s="34"/>
    </row>
    <row r="2" spans="1:6" x14ac:dyDescent="0.2">
      <c r="A2" s="39">
        <f>'beaker calibration'!A2</f>
        <v>0</v>
      </c>
      <c r="B2" s="39">
        <f>'beaker calibration'!B2</f>
        <v>0</v>
      </c>
      <c r="C2" s="39"/>
      <c r="D2" s="39">
        <f>'beaker calibration'!F2</f>
        <v>0</v>
      </c>
      <c r="E2" s="34"/>
    </row>
    <row r="3" spans="1:6" x14ac:dyDescent="0.2">
      <c r="A3" s="31"/>
      <c r="B3" s="31"/>
      <c r="C3" s="31"/>
      <c r="D3" s="32"/>
    </row>
    <row r="4" spans="1:6" ht="15.75" x14ac:dyDescent="0.25">
      <c r="A4" s="40" t="s">
        <v>33</v>
      </c>
      <c r="B4" s="34"/>
      <c r="C4" s="34"/>
      <c r="D4" s="34"/>
    </row>
    <row r="5" spans="1:6" x14ac:dyDescent="0.2">
      <c r="A5" s="34"/>
      <c r="B5" s="34"/>
      <c r="C5" s="34"/>
      <c r="D5" s="34"/>
    </row>
    <row r="6" spans="1:6" ht="30" customHeight="1" x14ac:dyDescent="0.25">
      <c r="B6" s="63" t="s">
        <v>80</v>
      </c>
      <c r="C6" s="63" t="s">
        <v>16</v>
      </c>
      <c r="D6" s="13" t="s">
        <v>27</v>
      </c>
      <c r="E6" s="13"/>
      <c r="F6" s="1" t="s">
        <v>28</v>
      </c>
    </row>
    <row r="7" spans="1:6" x14ac:dyDescent="0.2">
      <c r="A7" s="1" t="s">
        <v>0</v>
      </c>
      <c r="B7" s="17">
        <f>'beaker calibration'!B15</f>
        <v>0</v>
      </c>
      <c r="C7" s="17">
        <f>'beaker calibration'!B22</f>
        <v>0</v>
      </c>
      <c r="D7" s="14" t="str">
        <f>'beaker check'!B56</f>
        <v>complete worksheet</v>
      </c>
      <c r="E7" s="20"/>
      <c r="F7" s="14">
        <v>5</v>
      </c>
    </row>
    <row r="8" spans="1:6" x14ac:dyDescent="0.2">
      <c r="A8" s="9" t="s">
        <v>7</v>
      </c>
      <c r="B8" s="15">
        <f>'graduated cylinder calibration'!E15</f>
        <v>0</v>
      </c>
      <c r="C8" s="15">
        <f>'graduated cylinder calibration'!E19</f>
        <v>0</v>
      </c>
      <c r="D8" s="14" t="str">
        <f>'cyl check'!B28</f>
        <v>complete worksheet</v>
      </c>
      <c r="E8" s="14"/>
      <c r="F8" s="14">
        <v>5</v>
      </c>
    </row>
    <row r="9" spans="1:6" x14ac:dyDescent="0.2">
      <c r="A9" s="10" t="s">
        <v>54</v>
      </c>
      <c r="B9" s="16">
        <f>'pipet calibration'!E13</f>
        <v>0</v>
      </c>
      <c r="C9" s="16">
        <f>'pipet calibration'!E17</f>
        <v>0</v>
      </c>
      <c r="D9" s="14" t="str">
        <f>'pipet check'!B26</f>
        <v>complete worksheet</v>
      </c>
      <c r="E9" s="20"/>
      <c r="F9" s="14">
        <v>5</v>
      </c>
    </row>
    <row r="10" spans="1:6" x14ac:dyDescent="0.2">
      <c r="B10" s="43"/>
      <c r="C10" s="43"/>
      <c r="D10" s="14"/>
      <c r="E10" s="20"/>
      <c r="F10" s="14"/>
    </row>
    <row r="11" spans="1:6" x14ac:dyDescent="0.2">
      <c r="A11" s="11"/>
      <c r="B11" s="17"/>
      <c r="C11" s="17"/>
      <c r="D11" s="14"/>
      <c r="E11" s="20"/>
      <c r="F11" s="14"/>
    </row>
    <row r="12" spans="1:6" x14ac:dyDescent="0.2">
      <c r="A12" s="42" t="s">
        <v>79</v>
      </c>
      <c r="B12" s="18"/>
      <c r="C12" s="18"/>
      <c r="D12" s="14" t="str">
        <f>'coke density check'!B62</f>
        <v>complete worksheet</v>
      </c>
      <c r="E12" s="20"/>
      <c r="F12" s="14">
        <v>5</v>
      </c>
    </row>
    <row r="13" spans="1:6" x14ac:dyDescent="0.2">
      <c r="A13" s="12" t="s">
        <v>81</v>
      </c>
      <c r="B13" s="19">
        <f>'Coke Density'!B17</f>
        <v>0</v>
      </c>
      <c r="C13" s="19">
        <f>'Coke Density'!B18</f>
        <v>0</v>
      </c>
      <c r="D13" s="14"/>
      <c r="E13" s="20"/>
      <c r="F13" s="14"/>
    </row>
    <row r="14" spans="1:6" x14ac:dyDescent="0.2">
      <c r="A14" s="55" t="s">
        <v>77</v>
      </c>
      <c r="B14" s="14">
        <f>'Coke Density'!B32</f>
        <v>0</v>
      </c>
      <c r="C14" s="14">
        <f>'Coke Density'!B33</f>
        <v>0</v>
      </c>
      <c r="D14" s="17"/>
      <c r="F14" s="14"/>
    </row>
    <row r="15" spans="1:6" x14ac:dyDescent="0.2">
      <c r="F15" s="14"/>
    </row>
    <row r="16" spans="1:6" ht="18" x14ac:dyDescent="0.25">
      <c r="A16" s="1" t="s">
        <v>29</v>
      </c>
      <c r="B16" s="64">
        <f>SUM(D7:D12)</f>
        <v>0</v>
      </c>
      <c r="D16" s="1" t="s">
        <v>85</v>
      </c>
      <c r="F16" s="14">
        <v>20</v>
      </c>
    </row>
  </sheetData>
  <sheetProtection password="DCDF" sheet="1" objects="1" scenario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1"/>
  <sheetViews>
    <sheetView topLeftCell="A13" workbookViewId="0">
      <selection activeCell="E33" sqref="E33"/>
    </sheetView>
  </sheetViews>
  <sheetFormatPr defaultRowHeight="12.75" x14ac:dyDescent="0.2"/>
  <cols>
    <col min="1" max="1" width="27.42578125" customWidth="1"/>
    <col min="3" max="3" width="4.42578125" customWidth="1"/>
    <col min="4" max="4" width="2.85546875" customWidth="1"/>
    <col min="6" max="6" width="4.42578125" customWidth="1"/>
    <col min="7" max="7" width="2.140625" customWidth="1"/>
    <col min="9" max="9" width="4.28515625" customWidth="1"/>
    <col min="10" max="10" width="2.5703125" customWidth="1"/>
    <col min="12" max="12" width="4.42578125" customWidth="1"/>
    <col min="13" max="13" width="3" customWidth="1"/>
    <col min="15" max="15" width="4.28515625" customWidth="1"/>
    <col min="16" max="16" width="3.4257812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7" thickBot="1" x14ac:dyDescent="0.3">
      <c r="A3" s="27" t="s">
        <v>55</v>
      </c>
      <c r="B3" s="28"/>
      <c r="C3" s="28"/>
      <c r="D3" s="30"/>
      <c r="I3" s="2"/>
      <c r="J3" s="2"/>
      <c r="K3" s="2"/>
      <c r="P3" s="2"/>
      <c r="Q3" s="2"/>
      <c r="R3" s="2"/>
      <c r="V3" s="2" t="s">
        <v>39</v>
      </c>
      <c r="W3" s="2" t="s">
        <v>36</v>
      </c>
      <c r="X3" s="2" t="s">
        <v>41</v>
      </c>
    </row>
    <row r="4" spans="1:24" ht="15.75" x14ac:dyDescent="0.25">
      <c r="A4" s="56"/>
      <c r="B4" s="57"/>
      <c r="C4" s="57"/>
      <c r="D4" s="57"/>
      <c r="I4" s="2"/>
      <c r="J4" s="2"/>
      <c r="K4" s="2"/>
      <c r="P4" s="2"/>
      <c r="Q4" s="2"/>
      <c r="R4" s="2"/>
      <c r="V4" s="2"/>
      <c r="W4" s="2"/>
      <c r="X4" s="2"/>
    </row>
    <row r="5" spans="1:24" ht="15.75" x14ac:dyDescent="0.25">
      <c r="A5" s="56"/>
      <c r="B5" s="57"/>
      <c r="C5" s="57"/>
      <c r="D5" s="57"/>
      <c r="I5" s="2"/>
      <c r="J5" s="2"/>
      <c r="K5" s="2"/>
      <c r="P5" s="2"/>
      <c r="Q5" s="2"/>
      <c r="R5" s="2"/>
      <c r="V5" s="2"/>
      <c r="W5" s="2"/>
      <c r="X5" s="2"/>
    </row>
    <row r="6" spans="1:24" ht="15.75" x14ac:dyDescent="0.25">
      <c r="A6" s="56"/>
      <c r="B6" s="57"/>
      <c r="C6" s="57"/>
      <c r="D6" s="57"/>
      <c r="I6" s="2"/>
      <c r="J6" s="2"/>
      <c r="K6" s="2"/>
      <c r="P6" s="2"/>
      <c r="Q6" s="2"/>
      <c r="R6" s="2"/>
      <c r="V6" s="2"/>
      <c r="W6" s="2"/>
      <c r="X6" s="2"/>
    </row>
    <row r="7" spans="1:24" ht="15.75" x14ac:dyDescent="0.25">
      <c r="A7" s="56" t="s">
        <v>56</v>
      </c>
      <c r="B7" s="57"/>
      <c r="C7" s="57"/>
      <c r="D7" s="57"/>
      <c r="I7" s="2"/>
      <c r="J7" s="2"/>
      <c r="K7" s="2"/>
      <c r="P7" s="2"/>
      <c r="Q7" s="2"/>
      <c r="R7" s="2"/>
      <c r="V7" s="2"/>
      <c r="W7" s="2"/>
      <c r="X7" s="2"/>
    </row>
    <row r="8" spans="1:24" ht="15.75" x14ac:dyDescent="0.25">
      <c r="A8" s="56"/>
      <c r="B8" s="57"/>
      <c r="C8" s="57"/>
      <c r="D8" s="57"/>
      <c r="I8" s="2"/>
      <c r="J8" s="2"/>
      <c r="K8" s="2"/>
      <c r="P8" s="2"/>
      <c r="Q8" s="2"/>
      <c r="R8" s="2"/>
      <c r="V8" s="2"/>
      <c r="W8" s="2"/>
      <c r="X8" s="2"/>
    </row>
    <row r="9" spans="1:24" ht="15.75" x14ac:dyDescent="0.25">
      <c r="A9" s="56"/>
      <c r="B9" s="57"/>
      <c r="C9" s="57"/>
      <c r="D9" s="57"/>
      <c r="I9" s="2"/>
      <c r="J9" s="2"/>
      <c r="K9" s="2"/>
      <c r="P9" s="2"/>
      <c r="Q9" s="2"/>
      <c r="R9" s="2"/>
      <c r="V9" s="2"/>
      <c r="W9" s="2"/>
      <c r="X9" s="2"/>
    </row>
    <row r="11" spans="1:24" ht="14.25" x14ac:dyDescent="0.2">
      <c r="A11" t="s">
        <v>78</v>
      </c>
      <c r="B11" s="59">
        <f>'Coke Density'!B9</f>
        <v>0</v>
      </c>
      <c r="C11" s="60" t="s">
        <v>20</v>
      </c>
    </row>
    <row r="12" spans="1:24" x14ac:dyDescent="0.2">
      <c r="A12" t="s">
        <v>69</v>
      </c>
      <c r="B12" s="59">
        <f>'Coke Density'!B10</f>
        <v>0</v>
      </c>
      <c r="C12" s="58"/>
      <c r="D12" s="3" t="str">
        <f>IF(B12=3,"",IF(B12=4,"",IF(B12=5,"",IF(B12=0,"How many trials???","choose 3,4,or 5 trials"))))</f>
        <v>How many trials???</v>
      </c>
    </row>
    <row r="14" spans="1:24" x14ac:dyDescent="0.2">
      <c r="B14" t="s">
        <v>64</v>
      </c>
      <c r="E14" t="s">
        <v>65</v>
      </c>
      <c r="H14" t="s">
        <v>66</v>
      </c>
      <c r="K14" t="s">
        <v>67</v>
      </c>
      <c r="N14" t="s">
        <v>68</v>
      </c>
    </row>
    <row r="15" spans="1:24" x14ac:dyDescent="0.2">
      <c r="A15" t="s">
        <v>57</v>
      </c>
      <c r="B15" s="59">
        <f>'Coke Density'!B13</f>
        <v>0</v>
      </c>
      <c r="C15" s="58" t="s">
        <v>70</v>
      </c>
      <c r="E15" s="59">
        <f>'Coke Density'!E13</f>
        <v>0</v>
      </c>
      <c r="F15" s="58" t="s">
        <v>70</v>
      </c>
      <c r="H15" s="59">
        <f>'Coke Density'!H13</f>
        <v>0</v>
      </c>
      <c r="I15" s="58" t="s">
        <v>70</v>
      </c>
      <c r="K15" s="59">
        <f>'Coke Density'!K13</f>
        <v>0</v>
      </c>
      <c r="L15" s="58" t="s">
        <v>70</v>
      </c>
      <c r="N15" s="59">
        <f>'Coke Density'!N13</f>
        <v>0</v>
      </c>
      <c r="O15" s="58" t="s">
        <v>70</v>
      </c>
    </row>
    <row r="16" spans="1:24" x14ac:dyDescent="0.2">
      <c r="A16" t="s">
        <v>58</v>
      </c>
      <c r="B16" s="59">
        <f>'Coke Density'!B14</f>
        <v>0</v>
      </c>
      <c r="C16" s="58" t="s">
        <v>17</v>
      </c>
      <c r="E16" s="59">
        <f>'Coke Density'!E14</f>
        <v>0</v>
      </c>
      <c r="F16" s="58" t="s">
        <v>17</v>
      </c>
      <c r="H16" s="59">
        <f>'Coke Density'!H14</f>
        <v>0</v>
      </c>
      <c r="I16" s="58" t="s">
        <v>17</v>
      </c>
      <c r="K16" s="59">
        <f>'Coke Density'!K14</f>
        <v>0</v>
      </c>
      <c r="L16" s="58" t="s">
        <v>17</v>
      </c>
      <c r="N16" s="59">
        <f>'Coke Density'!N14</f>
        <v>0</v>
      </c>
      <c r="O16" s="58" t="s">
        <v>17</v>
      </c>
    </row>
    <row r="17" spans="1:16" x14ac:dyDescent="0.2">
      <c r="A17" t="s">
        <v>59</v>
      </c>
      <c r="B17" s="59">
        <f>'Coke Density'!B15</f>
        <v>0</v>
      </c>
      <c r="C17" s="61" t="s">
        <v>71</v>
      </c>
      <c r="D17" s="3" t="str">
        <f>IF(B17=0,"",IF(B19&gt;1,"X",IF(B17&lt;0,"??"," ")))</f>
        <v/>
      </c>
      <c r="E17" s="59">
        <f>'Coke Density'!E15</f>
        <v>0</v>
      </c>
      <c r="F17" s="61" t="s">
        <v>71</v>
      </c>
      <c r="G17" s="3" t="str">
        <f>IF(E17=0,"",IF(E19&gt;1,"X",IF(E17&lt;0,"??"," ")))</f>
        <v/>
      </c>
      <c r="H17" s="59">
        <f>'Coke Density'!H15</f>
        <v>0</v>
      </c>
      <c r="I17" s="61" t="s">
        <v>71</v>
      </c>
      <c r="J17" s="3" t="str">
        <f>IF(H17=0,"",IF(H19&gt;1,"X",IF(H17&lt;0,"??"," ")))</f>
        <v/>
      </c>
      <c r="K17" s="59">
        <f>'Coke Density'!K15</f>
        <v>0</v>
      </c>
      <c r="L17" s="61" t="s">
        <v>71</v>
      </c>
      <c r="M17" s="3" t="str">
        <f>IF(K17=0,"",IF(K19&gt;1,"X",IF(K17&lt;0,"??"," ")))</f>
        <v/>
      </c>
      <c r="N17" s="59">
        <f>'Coke Density'!N15</f>
        <v>0</v>
      </c>
      <c r="O17" s="61" t="s">
        <v>71</v>
      </c>
      <c r="P17" s="3" t="str">
        <f>IF(N17=0,"",IF(N19&gt;1,"X",IF(N17&lt;0,"??"," ")))</f>
        <v/>
      </c>
    </row>
    <row r="18" spans="1:16" x14ac:dyDescent="0.2">
      <c r="A18" t="s">
        <v>60</v>
      </c>
      <c r="B18" t="e">
        <f>B16/B15</f>
        <v>#DIV/0!</v>
      </c>
      <c r="E18" t="e">
        <f>E16/E15</f>
        <v>#DIV/0!</v>
      </c>
      <c r="H18" t="e">
        <f>H16/H15</f>
        <v>#DIV/0!</v>
      </c>
      <c r="K18" t="e">
        <f>K16/K15</f>
        <v>#DIV/0!</v>
      </c>
      <c r="N18" t="e">
        <f>N16/N15</f>
        <v>#DIV/0!</v>
      </c>
    </row>
    <row r="19" spans="1:16" x14ac:dyDescent="0.2">
      <c r="A19" t="s">
        <v>61</v>
      </c>
      <c r="B19" t="e">
        <f>(ABS(B17-B18))*100/B18</f>
        <v>#DIV/0!</v>
      </c>
      <c r="C19" s="6"/>
      <c r="D19" s="6"/>
      <c r="E19" t="e">
        <f>(ABS(E17-E18))*100/E18</f>
        <v>#DIV/0!</v>
      </c>
      <c r="F19" s="6"/>
      <c r="H19" t="e">
        <f>(ABS(H17-H18))*100/H18</f>
        <v>#DIV/0!</v>
      </c>
      <c r="K19" t="e">
        <f>(ABS(K17-K18))*100/K18</f>
        <v>#DIV/0!</v>
      </c>
      <c r="N19" t="e">
        <f>(ABS(N17-N18))*100/N18</f>
        <v>#DIV/0!</v>
      </c>
    </row>
    <row r="20" spans="1:16" x14ac:dyDescent="0.2">
      <c r="A20" s="55" t="s">
        <v>72</v>
      </c>
      <c r="B20">
        <f>IF(B17=0,30,IF(B19&lt;1,0,1))</f>
        <v>30</v>
      </c>
      <c r="C20" s="6"/>
      <c r="D20" s="6"/>
      <c r="E20">
        <f>IF(E17=0,30,IF(E19&lt;1,0,1))</f>
        <v>30</v>
      </c>
      <c r="F20" s="6"/>
      <c r="H20">
        <f>IF(H17=0,30,IF(H19&lt;1,0,1))</f>
        <v>30</v>
      </c>
      <c r="K20">
        <f>IF(K17=0,30,IF(K19&lt;1,0,1))</f>
        <v>30</v>
      </c>
      <c r="N20">
        <f>IF(N17=0,30,IF(N19&lt;1,0,1))</f>
        <v>30</v>
      </c>
    </row>
    <row r="21" spans="1:16" x14ac:dyDescent="0.2">
      <c r="A21" s="55"/>
      <c r="C21" s="6"/>
      <c r="D21" s="6"/>
      <c r="F21" s="6"/>
    </row>
    <row r="22" spans="1:16" x14ac:dyDescent="0.2">
      <c r="A22" s="55" t="s">
        <v>84</v>
      </c>
      <c r="B22" s="59">
        <f>'Coke Density'!B17</f>
        <v>0</v>
      </c>
      <c r="C22" s="61" t="s">
        <v>71</v>
      </c>
      <c r="D22" s="3" t="str">
        <f>IF(B22=0,"",IF(B24&gt;1,"X",IF(B22&lt;0,"??"," ")))</f>
        <v/>
      </c>
      <c r="F22" s="6"/>
      <c r="G22">
        <v>3</v>
      </c>
      <c r="H22" t="e">
        <f>AVERAGE(B18,E18,H18)</f>
        <v>#DIV/0!</v>
      </c>
    </row>
    <row r="23" spans="1:16" x14ac:dyDescent="0.2">
      <c r="A23" s="55" t="s">
        <v>83</v>
      </c>
      <c r="B23" t="str">
        <f>IF(B12=3,H22,IF(B12=4,H23,IF(B12=5,H24,"choose 3,4,or 5 trials")))</f>
        <v>choose 3,4,or 5 trials</v>
      </c>
      <c r="C23" s="6"/>
      <c r="D23" s="6"/>
      <c r="F23" s="6"/>
      <c r="G23">
        <v>4</v>
      </c>
      <c r="H23" t="e">
        <f>AVERAGE(B18,E18,H18,K18)</f>
        <v>#DIV/0!</v>
      </c>
      <c r="M23">
        <v>3</v>
      </c>
      <c r="N23">
        <f>B20+E20+H20+B25+B31</f>
        <v>150</v>
      </c>
    </row>
    <row r="24" spans="1:16" x14ac:dyDescent="0.2">
      <c r="A24" s="55" t="s">
        <v>61</v>
      </c>
      <c r="B24" t="e">
        <f>(ABS(B22-B23))*100/B23</f>
        <v>#VALUE!</v>
      </c>
      <c r="C24" s="6"/>
      <c r="D24" s="6"/>
      <c r="F24" s="6"/>
      <c r="G24">
        <v>5</v>
      </c>
      <c r="H24" t="e">
        <f>AVERAGE(B18,E18,H18,K18,N18)</f>
        <v>#DIV/0!</v>
      </c>
      <c r="M24">
        <v>4</v>
      </c>
      <c r="N24">
        <f>B20+E20+H20+K20+B25+B31</f>
        <v>180</v>
      </c>
    </row>
    <row r="25" spans="1:16" x14ac:dyDescent="0.2">
      <c r="A25" s="55" t="s">
        <v>72</v>
      </c>
      <c r="B25">
        <f>IF(B22=0,30,IF(B24&lt;1,0,1))</f>
        <v>30</v>
      </c>
      <c r="C25" s="6"/>
      <c r="D25" s="6"/>
      <c r="F25" s="6"/>
      <c r="M25">
        <v>5</v>
      </c>
      <c r="N25">
        <f>B20+E20+H20+K20+N20+B25+B31</f>
        <v>210</v>
      </c>
    </row>
    <row r="26" spans="1:16" x14ac:dyDescent="0.2">
      <c r="A26" s="55"/>
      <c r="C26" s="6"/>
      <c r="D26" s="6"/>
      <c r="F26" s="6"/>
    </row>
    <row r="27" spans="1:16" x14ac:dyDescent="0.2">
      <c r="B27" s="6"/>
      <c r="C27" s="6"/>
      <c r="D27" s="6"/>
      <c r="E27" s="6"/>
      <c r="F27" s="6"/>
    </row>
    <row r="28" spans="1:16" x14ac:dyDescent="0.2">
      <c r="A28" t="s">
        <v>62</v>
      </c>
      <c r="B28" s="59">
        <f>'Coke Density'!B18</f>
        <v>0</v>
      </c>
      <c r="C28" s="3"/>
      <c r="D28" s="3" t="str">
        <f>IF(B28=0,"",IF(B30&gt;1,"X",IF(B28&lt;0,"??"," ")))</f>
        <v/>
      </c>
      <c r="E28" s="6"/>
      <c r="F28" s="6"/>
      <c r="G28">
        <v>3</v>
      </c>
      <c r="H28" t="e">
        <f>STDEV(B18,E18,H18)</f>
        <v>#DIV/0!</v>
      </c>
    </row>
    <row r="29" spans="1:16" x14ac:dyDescent="0.2">
      <c r="A29" t="s">
        <v>63</v>
      </c>
      <c r="B29" t="str">
        <f>IF(B12=3,H28,IF(B12=4,H29,IF(B12=5,H30,"choose 3,4,or 5 trials")))</f>
        <v>choose 3,4,or 5 trials</v>
      </c>
      <c r="G29">
        <v>4</v>
      </c>
      <c r="H29" t="e">
        <f>STDEV(B18,E18,H18,K18)</f>
        <v>#DIV/0!</v>
      </c>
    </row>
    <row r="30" spans="1:16" x14ac:dyDescent="0.2">
      <c r="A30" t="s">
        <v>61</v>
      </c>
      <c r="B30" t="e">
        <f>(ABS(B28-B29))*100/B29</f>
        <v>#VALUE!</v>
      </c>
      <c r="G30">
        <v>5</v>
      </c>
      <c r="H30" t="e">
        <f>STDEV(B18,E18,H18,K18,N18)</f>
        <v>#DIV/0!</v>
      </c>
    </row>
    <row r="31" spans="1:16" x14ac:dyDescent="0.2">
      <c r="B31">
        <f>IF(B28=0,30,IF(B30&lt;1,0,1))</f>
        <v>30</v>
      </c>
    </row>
    <row r="33" spans="1:17" x14ac:dyDescent="0.2">
      <c r="B33">
        <f>IF(B12=0,30,IF(B12=3,N23,IF(B12=4,N24,IF(B12=5,N25,30))))</f>
        <v>30</v>
      </c>
    </row>
    <row r="35" spans="1:17" ht="15.75" x14ac:dyDescent="0.25">
      <c r="A35" s="56" t="s">
        <v>73</v>
      </c>
      <c r="B35" s="57"/>
      <c r="C35" s="57"/>
      <c r="D35" s="57"/>
      <c r="I35" s="2"/>
      <c r="J35" s="2"/>
      <c r="K35" s="2"/>
      <c r="P35" s="2"/>
      <c r="Q35" s="2"/>
    </row>
    <row r="36" spans="1:17" ht="15.75" x14ac:dyDescent="0.25">
      <c r="A36" s="56"/>
      <c r="B36" s="57"/>
      <c r="C36" s="57"/>
      <c r="D36" s="57"/>
      <c r="I36" s="2"/>
      <c r="J36" s="2"/>
      <c r="K36" s="2"/>
      <c r="P36" s="2"/>
      <c r="Q36" s="2"/>
    </row>
    <row r="37" spans="1:17" ht="15.75" x14ac:dyDescent="0.25">
      <c r="A37" s="56"/>
      <c r="B37" s="57"/>
      <c r="C37" s="57"/>
      <c r="D37" s="57"/>
      <c r="I37" s="2"/>
      <c r="J37" s="2"/>
      <c r="K37" s="2"/>
      <c r="P37" s="2"/>
      <c r="Q37" s="2"/>
    </row>
    <row r="39" spans="1:17" ht="14.25" x14ac:dyDescent="0.2">
      <c r="A39" t="s">
        <v>74</v>
      </c>
      <c r="B39" s="59">
        <f>'Coke Density'!B24</f>
        <v>0</v>
      </c>
      <c r="C39" s="60" t="s">
        <v>20</v>
      </c>
    </row>
    <row r="40" spans="1:17" x14ac:dyDescent="0.2">
      <c r="A40" t="s">
        <v>69</v>
      </c>
      <c r="B40" s="59">
        <f>'Coke Density'!B25</f>
        <v>0</v>
      </c>
      <c r="C40" s="58"/>
      <c r="D40" s="3" t="str">
        <f>IF(B40=3,"",IF(B40=4,"",IF(B40=5,"",IF(B40=0,"How many trials???","choose 3,4,or 5 trials"))))</f>
        <v>How many trials???</v>
      </c>
    </row>
    <row r="42" spans="1:17" x14ac:dyDescent="0.2">
      <c r="B42" t="s">
        <v>64</v>
      </c>
      <c r="E42" t="s">
        <v>65</v>
      </c>
      <c r="H42" t="s">
        <v>66</v>
      </c>
      <c r="K42" t="s">
        <v>67</v>
      </c>
      <c r="N42" t="s">
        <v>68</v>
      </c>
    </row>
    <row r="43" spans="1:17" x14ac:dyDescent="0.2">
      <c r="A43" t="s">
        <v>75</v>
      </c>
      <c r="B43" s="59">
        <f>'Coke Density'!B28</f>
        <v>0</v>
      </c>
      <c r="C43" s="58" t="s">
        <v>70</v>
      </c>
      <c r="E43" s="59">
        <f>'Coke Density'!E28</f>
        <v>0</v>
      </c>
      <c r="F43" s="58" t="s">
        <v>70</v>
      </c>
      <c r="H43" s="59">
        <f>'Coke Density'!H28</f>
        <v>0</v>
      </c>
      <c r="I43" s="58" t="s">
        <v>70</v>
      </c>
      <c r="K43" s="59">
        <f>'Coke Density'!K28</f>
        <v>0</v>
      </c>
      <c r="L43" s="58" t="s">
        <v>70</v>
      </c>
      <c r="N43" s="59">
        <f>'Coke Density'!N28</f>
        <v>0</v>
      </c>
      <c r="O43" s="58" t="s">
        <v>70</v>
      </c>
    </row>
    <row r="44" spans="1:17" x14ac:dyDescent="0.2">
      <c r="A44" t="s">
        <v>76</v>
      </c>
      <c r="B44" s="59">
        <f>'Coke Density'!B29</f>
        <v>0</v>
      </c>
      <c r="C44" s="58" t="s">
        <v>17</v>
      </c>
      <c r="E44" s="59">
        <f>'Coke Density'!E29</f>
        <v>0</v>
      </c>
      <c r="F44" s="58" t="s">
        <v>17</v>
      </c>
      <c r="H44" s="59">
        <f>'Coke Density'!H29</f>
        <v>0</v>
      </c>
      <c r="I44" s="58" t="s">
        <v>17</v>
      </c>
      <c r="K44" s="59">
        <f>'Coke Density'!K29</f>
        <v>0</v>
      </c>
      <c r="L44" s="58" t="s">
        <v>17</v>
      </c>
      <c r="N44" s="59">
        <f>'Coke Density'!N29</f>
        <v>0</v>
      </c>
      <c r="O44" s="58" t="s">
        <v>17</v>
      </c>
    </row>
    <row r="45" spans="1:17" x14ac:dyDescent="0.2">
      <c r="A45" t="s">
        <v>77</v>
      </c>
      <c r="B45" s="59">
        <f>'Coke Density'!B30</f>
        <v>0</v>
      </c>
      <c r="C45" s="61" t="s">
        <v>71</v>
      </c>
      <c r="D45" s="3" t="str">
        <f>IF(B45=0,"",IF(B47&gt;1,"X",IF(B45&lt;0,"??"," ")))</f>
        <v/>
      </c>
      <c r="E45" s="59">
        <f>'Coke Density'!E30</f>
        <v>0</v>
      </c>
      <c r="F45" s="61" t="s">
        <v>71</v>
      </c>
      <c r="G45" s="3" t="str">
        <f>IF(E45=0,"",IF(E47&gt;1,"X",IF(E45&lt;0,"??"," ")))</f>
        <v/>
      </c>
      <c r="H45" s="59">
        <f>'Coke Density'!H30</f>
        <v>0</v>
      </c>
      <c r="I45" s="61" t="s">
        <v>71</v>
      </c>
      <c r="J45" s="3" t="str">
        <f>IF(H45=0,"",IF(H47&gt;1,"X",IF(H45&lt;0,"??"," ")))</f>
        <v/>
      </c>
      <c r="K45" s="59">
        <f>'Coke Density'!K30</f>
        <v>0</v>
      </c>
      <c r="L45" s="61" t="s">
        <v>71</v>
      </c>
      <c r="M45" s="3" t="str">
        <f>IF(K45=0,"",IF(K47&gt;1,"X",IF(K45&lt;0,"??"," ")))</f>
        <v/>
      </c>
      <c r="N45" s="59">
        <f>'Coke Density'!N30</f>
        <v>0</v>
      </c>
      <c r="O45" s="61" t="s">
        <v>71</v>
      </c>
      <c r="P45" s="3" t="str">
        <f>IF(N45=0,"",IF(N47&gt;1,"X",IF(N45&lt;0,"??"," ")))</f>
        <v/>
      </c>
    </row>
    <row r="46" spans="1:17" x14ac:dyDescent="0.2">
      <c r="A46" t="s">
        <v>60</v>
      </c>
      <c r="B46" t="e">
        <f>B44/B43</f>
        <v>#DIV/0!</v>
      </c>
      <c r="E46" t="e">
        <f>E44/E43</f>
        <v>#DIV/0!</v>
      </c>
      <c r="H46" t="e">
        <f>H44/H43</f>
        <v>#DIV/0!</v>
      </c>
      <c r="K46" t="e">
        <f>K44/K43</f>
        <v>#DIV/0!</v>
      </c>
      <c r="N46" t="e">
        <f>N44/N43</f>
        <v>#DIV/0!</v>
      </c>
    </row>
    <row r="47" spans="1:17" x14ac:dyDescent="0.2">
      <c r="A47" t="s">
        <v>61</v>
      </c>
      <c r="B47" t="e">
        <f>(ABS(B45-B46))*100/B46</f>
        <v>#DIV/0!</v>
      </c>
      <c r="C47" s="6"/>
      <c r="D47" s="6"/>
      <c r="E47" t="e">
        <f>(ABS(E45-E46))*100/E46</f>
        <v>#DIV/0!</v>
      </c>
      <c r="F47" s="6"/>
      <c r="H47" t="e">
        <f>(ABS(H45-H46))*100/H46</f>
        <v>#DIV/0!</v>
      </c>
      <c r="K47" t="e">
        <f>(ABS(K45-K46))*100/K46</f>
        <v>#DIV/0!</v>
      </c>
      <c r="N47" t="e">
        <f>(ABS(N45-N46))*100/N46</f>
        <v>#DIV/0!</v>
      </c>
    </row>
    <row r="48" spans="1:17" x14ac:dyDescent="0.2">
      <c r="A48" s="55" t="s">
        <v>72</v>
      </c>
      <c r="B48">
        <f>IF(B45=0,30,IF(B47&lt;1,0,1))</f>
        <v>30</v>
      </c>
      <c r="C48" s="6"/>
      <c r="D48" s="6"/>
      <c r="E48">
        <f>IF(E45=0,30,IF(E47&lt;1,0,1))</f>
        <v>30</v>
      </c>
      <c r="F48" s="6"/>
      <c r="H48">
        <f>IF(H45=0,30,IF(H47&lt;1,0,1))</f>
        <v>30</v>
      </c>
      <c r="K48">
        <f>IF(K45=0,30,IF(K47&lt;1,0,1))</f>
        <v>30</v>
      </c>
      <c r="N48">
        <f>IF(N45=0,30,IF(N47&lt;1,0,1))</f>
        <v>30</v>
      </c>
    </row>
    <row r="49" spans="1:18" x14ac:dyDescent="0.2">
      <c r="A49" s="55"/>
      <c r="C49" s="6"/>
      <c r="D49" s="6"/>
      <c r="F49" s="6"/>
    </row>
    <row r="50" spans="1:18" x14ac:dyDescent="0.2">
      <c r="A50" s="55" t="s">
        <v>82</v>
      </c>
      <c r="B50" s="59">
        <f>'Coke Density'!B32</f>
        <v>0</v>
      </c>
      <c r="C50" s="61" t="s">
        <v>71</v>
      </c>
      <c r="D50" s="3" t="str">
        <f>IF(B50=0,"",IF(B52&gt;1,"X",IF(B50&lt;0,"??"," ")))</f>
        <v/>
      </c>
      <c r="F50" s="6"/>
      <c r="G50">
        <v>3</v>
      </c>
      <c r="H50" t="e">
        <f>AVERAGE(B46,E46,H46)</f>
        <v>#DIV/0!</v>
      </c>
    </row>
    <row r="51" spans="1:18" x14ac:dyDescent="0.2">
      <c r="A51" s="55" t="s">
        <v>83</v>
      </c>
      <c r="B51" t="str">
        <f>IF(B40=3,H50,IF(B40=4,H51,IF(B40=5,H52,"choose 3,4,or 5 trials")))</f>
        <v>choose 3,4,or 5 trials</v>
      </c>
      <c r="C51" s="6"/>
      <c r="D51" s="6"/>
      <c r="F51" s="6"/>
      <c r="G51">
        <v>4</v>
      </c>
      <c r="H51" t="e">
        <f>AVERAGE(B46,E46,H46,K46)</f>
        <v>#DIV/0!</v>
      </c>
      <c r="M51">
        <v>3</v>
      </c>
      <c r="N51">
        <f>B48+E48+H48+B53+B58</f>
        <v>150</v>
      </c>
    </row>
    <row r="52" spans="1:18" x14ac:dyDescent="0.2">
      <c r="A52" s="55" t="s">
        <v>61</v>
      </c>
      <c r="B52" t="e">
        <f>(ABS(B50-B51))*100/B51</f>
        <v>#VALUE!</v>
      </c>
      <c r="C52" s="6"/>
      <c r="D52" s="6"/>
      <c r="F52" s="6"/>
      <c r="G52">
        <v>5</v>
      </c>
      <c r="H52" t="e">
        <f>AVERAGE(B46,E46,H46,K46,N46)</f>
        <v>#DIV/0!</v>
      </c>
      <c r="M52">
        <v>4</v>
      </c>
      <c r="N52">
        <f>B48+E48+H48+K48+B53+B58</f>
        <v>180</v>
      </c>
    </row>
    <row r="53" spans="1:18" x14ac:dyDescent="0.2">
      <c r="A53" s="55" t="s">
        <v>72</v>
      </c>
      <c r="B53">
        <f>IF(B50=0,30,IF(B52&lt;1,0,1))</f>
        <v>30</v>
      </c>
      <c r="C53" s="6"/>
      <c r="D53" s="6"/>
      <c r="F53" s="6"/>
      <c r="M53">
        <v>5</v>
      </c>
      <c r="N53">
        <f>B48+E48+H48+K48+N48+B53+B58</f>
        <v>210</v>
      </c>
    </row>
    <row r="54" spans="1:18" x14ac:dyDescent="0.2">
      <c r="B54" s="6"/>
      <c r="C54" s="6"/>
      <c r="D54" s="6"/>
      <c r="E54" s="6"/>
      <c r="F54" s="6"/>
    </row>
    <row r="55" spans="1:18" x14ac:dyDescent="0.2">
      <c r="A55" t="s">
        <v>62</v>
      </c>
      <c r="B55" s="59">
        <f>'Coke Density'!B33</f>
        <v>0</v>
      </c>
      <c r="C55" s="3"/>
      <c r="D55" s="3" t="str">
        <f>IF(B55=0,"",IF(B57&gt;1,"X",IF(B55&lt;0,"??"," ")))</f>
        <v/>
      </c>
      <c r="E55" s="6"/>
      <c r="F55" s="6"/>
      <c r="G55">
        <v>3</v>
      </c>
      <c r="H55" t="e">
        <f>STDEV(B46,E46,H46)</f>
        <v>#DIV/0!</v>
      </c>
    </row>
    <row r="56" spans="1:18" x14ac:dyDescent="0.2">
      <c r="A56" t="s">
        <v>63</v>
      </c>
      <c r="B56" t="str">
        <f>IF(B40=3,H55,IF(B40=4,H56,IF(B40=5,H57,"choose 3,4,or 5 trials")))</f>
        <v>choose 3,4,or 5 trials</v>
      </c>
      <c r="G56">
        <v>4</v>
      </c>
      <c r="H56" t="e">
        <f>STDEV(B46,E46,H46,K46)</f>
        <v>#DIV/0!</v>
      </c>
    </row>
    <row r="57" spans="1:18" x14ac:dyDescent="0.2">
      <c r="A57" t="s">
        <v>61</v>
      </c>
      <c r="B57" t="e">
        <f>(ABS(B55-B56))*100/B56</f>
        <v>#VALUE!</v>
      </c>
      <c r="G57">
        <v>5</v>
      </c>
      <c r="H57" t="e">
        <f>STDEV(B46,E46,H46,K46,N46)</f>
        <v>#DIV/0!</v>
      </c>
    </row>
    <row r="58" spans="1:18" x14ac:dyDescent="0.2">
      <c r="B58">
        <f>IF(B55=0,30,IF(B57&lt;1,0,1))</f>
        <v>30</v>
      </c>
    </row>
    <row r="60" spans="1:18" x14ac:dyDescent="0.2">
      <c r="B60">
        <f>IF(B40=0,30,IF(B40=3,N51,IF(B40=4,N52,IF(B40=5,N53,30))))</f>
        <v>30</v>
      </c>
    </row>
    <row r="62" spans="1:18" x14ac:dyDescent="0.2">
      <c r="A62" t="s">
        <v>43</v>
      </c>
      <c r="B62" t="str">
        <f>IF(R62&gt;30,"complete worksheet",B66)</f>
        <v>complete worksheet</v>
      </c>
      <c r="P62" t="s">
        <v>42</v>
      </c>
      <c r="R62">
        <f>B60+B33</f>
        <v>60</v>
      </c>
    </row>
    <row r="66" spans="2:4" x14ac:dyDescent="0.2">
      <c r="B66">
        <f>IF($R$62&lt;D66,C66,B67)</f>
        <v>0</v>
      </c>
      <c r="C66">
        <v>5</v>
      </c>
      <c r="D66">
        <v>1</v>
      </c>
    </row>
    <row r="67" spans="2:4" x14ac:dyDescent="0.2">
      <c r="B67">
        <f>IF($R$62&lt;D67,C67,B68)</f>
        <v>0</v>
      </c>
      <c r="C67">
        <v>4</v>
      </c>
      <c r="D67">
        <v>2</v>
      </c>
    </row>
    <row r="68" spans="2:4" x14ac:dyDescent="0.2">
      <c r="B68">
        <f>IF($R$62&lt;D68,C68,B69)</f>
        <v>0</v>
      </c>
      <c r="C68">
        <v>3</v>
      </c>
      <c r="D68">
        <v>3</v>
      </c>
    </row>
    <row r="69" spans="2:4" x14ac:dyDescent="0.2">
      <c r="B69">
        <f>IF($R$62&lt;D69,C69,B70)</f>
        <v>0</v>
      </c>
      <c r="C69">
        <v>2</v>
      </c>
      <c r="D69">
        <v>5</v>
      </c>
    </row>
    <row r="70" spans="2:4" x14ac:dyDescent="0.2">
      <c r="B70">
        <f>IF($R$62&lt;D70,C70,C71)</f>
        <v>0</v>
      </c>
      <c r="C70">
        <v>1</v>
      </c>
      <c r="D70">
        <v>7</v>
      </c>
    </row>
    <row r="71" spans="2:4" x14ac:dyDescent="0.2">
      <c r="C71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beaker calibration</vt:lpstr>
      <vt:lpstr>beaker check</vt:lpstr>
      <vt:lpstr>graduated cylinder calibration</vt:lpstr>
      <vt:lpstr>pipet calibration</vt:lpstr>
      <vt:lpstr>cyl check</vt:lpstr>
      <vt:lpstr>pipet check</vt:lpstr>
      <vt:lpstr>Coke Density</vt:lpstr>
      <vt:lpstr>Summary</vt:lpstr>
      <vt:lpstr>coke density check</vt:lpstr>
      <vt:lpstr>Sheet2</vt:lpstr>
    </vt:vector>
  </TitlesOfParts>
  <Company>GCCCD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Grossmont-Cuyamaca Comm Coll</dc:creator>
  <cp:lastModifiedBy>Martin Larter</cp:lastModifiedBy>
  <cp:lastPrinted>2006-01-26T23:45:39Z</cp:lastPrinted>
  <dcterms:created xsi:type="dcterms:W3CDTF">2000-01-24T21:21:56Z</dcterms:created>
  <dcterms:modified xsi:type="dcterms:W3CDTF">2013-08-22T20:35:42Z</dcterms:modified>
</cp:coreProperties>
</file>